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500" windowWidth="28800" windowHeight="15720" tabRatio="847" activeTab="5"/>
  </bookViews>
  <sheets>
    <sheet name="Table of Contents" sheetId="1" r:id="rId1"/>
    <sheet name=" Instructions" sheetId="2" r:id="rId2"/>
    <sheet name="Annual HCD Updates" sheetId="3" r:id="rId3"/>
    <sheet name="Summary" sheetId="4" r:id="rId4"/>
    <sheet name=" Thresholds" sheetId="5" r:id="rId5"/>
    <sheet name="Project Info" sheetId="6" r:id="rId6"/>
    <sheet name="Historical Oper" sheetId="7" r:id="rId7"/>
    <sheet name="Uses of Funds" sheetId="8" r:id="rId8"/>
    <sheet name="Stabilized Ops &amp; Debt" sheetId="9" r:id="rId9"/>
    <sheet name="Rents" sheetId="10" r:id="rId10"/>
    <sheet name="Cash Flow" sheetId="11" r:id="rId11"/>
    <sheet name="Amort1" sheetId="12" r:id="rId12"/>
    <sheet name="Amort2" sheetId="13" r:id="rId13"/>
    <sheet name="Amort3" sheetId="14" r:id="rId14"/>
    <sheet name="Sheet2" sheetId="15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fn.IFERROR" hidden="1">#NAME?</definedName>
    <definedName name="Acq_Rehab" localSheetId="3">'[1]Budget'!#REF!</definedName>
    <definedName name="Acq_Rehab">'[1]Budget'!#REF!</definedName>
    <definedName name="Addit_Subs_Reqd" localSheetId="10">'Cash Flow'!#REF!</definedName>
    <definedName name="Admin" localSheetId="3">'[1]Budget'!#REF!</definedName>
    <definedName name="Admin">'[1]Budget'!#REF!</definedName>
    <definedName name="Aff_Hsg_Cost_Percent" localSheetId="2">'Annual HCD Updates'!$D$52</definedName>
    <definedName name="Aff_Hsg_Cost_Percent">#REF!</definedName>
    <definedName name="Affordable_Units" localSheetId="10">#REF!</definedName>
    <definedName name="Agency_Gap" localSheetId="10">'Cash Flow'!#REF!</definedName>
    <definedName name="Agency_Gap_Cash" localSheetId="10">'Cash Flow'!#REF!</definedName>
    <definedName name="Agency_Gap_Cash_TE" localSheetId="10">'Cash Flow'!#REF!</definedName>
    <definedName name="Agency_Gap_Cash_wo_State" localSheetId="10">'Cash Flow'!#REF!</definedName>
    <definedName name="Agency_Gap_Land" localSheetId="10">'Cash Flow'!#REF!</definedName>
    <definedName name="Agency_Gap_Land_TE" localSheetId="10">'Cash Flow'!#REF!</definedName>
    <definedName name="AHP" localSheetId="10">'Cash Flow'!#REF!</definedName>
    <definedName name="amort1" localSheetId="12">'Amort2'!$I$17:$M$77</definedName>
    <definedName name="amort1" localSheetId="13">'Amort3'!$I$17:$M$77</definedName>
    <definedName name="amort1">'Amort1'!$I$15:$O$75</definedName>
    <definedName name="Annual_Hsg_Rev" localSheetId="3">'[2]HsgFund Sep'!#REF!</definedName>
    <definedName name="Annual_Hsg_Rev">'[2]HsgFund Sep'!#REF!</definedName>
    <definedName name="App_2_Used" localSheetId="10">#REF!</definedName>
    <definedName name="App_2_Used" localSheetId="3">#REF!</definedName>
    <definedName name="App_2_Used">#REF!</definedName>
    <definedName name="App_3_New" localSheetId="10">#REF!</definedName>
    <definedName name="App_3_New" localSheetId="3">#REF!</definedName>
    <definedName name="App_3_New">#REF!</definedName>
    <definedName name="App_3_Used" localSheetId="10">#REF!</definedName>
    <definedName name="App_3_Used" localSheetId="3">#REF!</definedName>
    <definedName name="App_3_Used">#REF!</definedName>
    <definedName name="App_4_New" localSheetId="10">#REF!</definedName>
    <definedName name="App_4_New" localSheetId="3">#REF!</definedName>
    <definedName name="App_4_New">#REF!</definedName>
    <definedName name="App_4_Used" localSheetId="10">#REF!</definedName>
    <definedName name="App_4_Used" localSheetId="3">#REF!</definedName>
    <definedName name="App_4_Used">#REF!</definedName>
    <definedName name="Arch_Expend" localSheetId="3">#REF!</definedName>
    <definedName name="Arch_Expend">#REF!</definedName>
    <definedName name="Arch_YTD" localSheetId="3">#REF!</definedName>
    <definedName name="Arch_YTD">#REF!</definedName>
    <definedName name="Baseline_O1" localSheetId="3">'[1]Com Ctr Oper'!#REF!</definedName>
    <definedName name="Baseline_O1">'[1]Com Ctr Oper'!#REF!</definedName>
    <definedName name="Baseline_O2" localSheetId="3">'[1]Com Ctr Oper'!#REF!</definedName>
    <definedName name="Baseline_O2">'[1]Com Ctr Oper'!#REF!</definedName>
    <definedName name="Baseline_O3" localSheetId="3">'[1]Com Ctr Oper'!#REF!</definedName>
    <definedName name="Baseline_O3">'[1]Com Ctr Oper'!#REF!</definedName>
    <definedName name="Bed1_SF" localSheetId="10">#REF!</definedName>
    <definedName name="Bed2_SF" localSheetId="10">#REF!</definedName>
    <definedName name="Bed3_SF" localSheetId="10">#REF!</definedName>
    <definedName name="Bedroom1" localSheetId="2">'Annual HCD Updates'!$C$93</definedName>
    <definedName name="Bedroom1" localSheetId="10">'Cash Flow'!#REF!</definedName>
    <definedName name="Bedroom2" localSheetId="2">'Annual HCD Updates'!$C$94</definedName>
    <definedName name="Bedroom2" localSheetId="10">'Cash Flow'!#REF!</definedName>
    <definedName name="Bedroom3" localSheetId="2">'Annual HCD Updates'!$B$95</definedName>
    <definedName name="Bedroom3" localSheetId="10">'Cash Flow'!#REF!</definedName>
    <definedName name="Bedroom4" localSheetId="2">'Annual HCD Updates'!$B$102</definedName>
    <definedName name="Bedroom4" localSheetId="10">'Cash Flow'!#REF!</definedName>
    <definedName name="Bowron" localSheetId="3">'[2]HsgFund Sep'!#REF!</definedName>
    <definedName name="Bowron">'[2]HsgFund Sep'!#REF!</definedName>
    <definedName name="Bowron_Subsidy" localSheetId="3">#REF!</definedName>
    <definedName name="Bowron_Subsidy">#REF!</definedName>
    <definedName name="Briehan" localSheetId="3">'[2]HsgFund Sep'!#REF!</definedName>
    <definedName name="Briehan">'[2]HsgFund Sep'!#REF!</definedName>
    <definedName name="Briehan_Subsidy" localSheetId="3">'[2] NC ProjScen'!#REF!</definedName>
    <definedName name="Briehan_Subsidy">'[2] NC ProjScen'!#REF!</definedName>
    <definedName name="Brookview" localSheetId="3">'[2]HsgFund Sep'!#REF!</definedName>
    <definedName name="Brookview">'[2]HsgFund Sep'!#REF!</definedName>
    <definedName name="Brookview_Subsidy" localSheetId="3">'[2] NC ProjScen'!#REF!</definedName>
    <definedName name="Brookview_Subsidy">'[2] NC ProjScen'!#REF!</definedName>
    <definedName name="BRs" localSheetId="10">#REF!</definedName>
    <definedName name="BRs" localSheetId="3">#REF!</definedName>
    <definedName name="BRs">#REF!</definedName>
    <definedName name="BRs_1" localSheetId="10">'[3]Dev Program'!#REF!</definedName>
    <definedName name="BRs_2" localSheetId="10">'[3]Dev Program'!#REF!</definedName>
    <definedName name="BRs_3" localSheetId="10">'[3]Dev Program'!#REF!</definedName>
    <definedName name="BRs_4" localSheetId="10">'[3]Dev Program'!#REF!</definedName>
    <definedName name="BRs_5" localSheetId="10">'[3]Dev Program'!#REF!</definedName>
    <definedName name="Cash_Flow" localSheetId="10">#REF!</definedName>
    <definedName name="Cash_Flow" localSheetId="3">#REF!</definedName>
    <definedName name="Cash_Flow">#REF!</definedName>
    <definedName name="City" localSheetId="3">#REF!</definedName>
    <definedName name="City">#REF!</definedName>
    <definedName name="Closing" localSheetId="10">#REF!</definedName>
    <definedName name="Closing" localSheetId="3">#REF!</definedName>
    <definedName name="Closing">#REF!</definedName>
    <definedName name="Com_SF" localSheetId="10">#REF!</definedName>
    <definedName name="Com_SF" localSheetId="3">#REF!</definedName>
    <definedName name="Com_SF">#REF!</definedName>
    <definedName name="Condo_Fee" localSheetId="3">#REF!</definedName>
    <definedName name="Condo_Fee">#REF!</definedName>
    <definedName name="Const_type">'Sheet2'!$B$4:$B$6</definedName>
    <definedName name="Construction_Occupancy">'Sheet2'!$F$3:$F$6</definedName>
    <definedName name="construction_type" localSheetId="6">'Historical Oper'!#REF!</definedName>
    <definedName name="construction_type">'Project Info'!$J$10</definedName>
    <definedName name="conversion_date" localSheetId="10">'Cash Flow'!$E$34</definedName>
    <definedName name="conversion_date">#REF!</definedName>
    <definedName name="Cosmo_Subs_Unit" localSheetId="3">'[4]Prog Costs'!#REF!</definedName>
    <definedName name="Cosmo_Subs_Unit">'[4]Prog Costs'!#REF!</definedName>
    <definedName name="Cost_2BR" localSheetId="3">#REF!</definedName>
    <definedName name="Cost_2BR">#REF!</definedName>
    <definedName name="Cost_3BR" localSheetId="3">#REF!</definedName>
    <definedName name="Cost_3BR">#REF!</definedName>
    <definedName name="Cost_4BR" localSheetId="3">#REF!</definedName>
    <definedName name="Cost_4BR">#REF!</definedName>
    <definedName name="Cost_4BRLarge" localSheetId="3">'[1]Com Ctr Oper'!#REF!</definedName>
    <definedName name="Cost_4BRLarge">'[1]Com Ctr Oper'!#REF!</definedName>
    <definedName name="Cost_5BR" localSheetId="3">#REF!</definedName>
    <definedName name="Cost_5BR">#REF!</definedName>
    <definedName name="Cost_DU_Renter1" localSheetId="3">'[1]Com Ctr Oper'!#REF!</definedName>
    <definedName name="Cost_DU_Renter1">'[1]Com Ctr Oper'!#REF!</definedName>
    <definedName name="Cost_DU_Renter2" localSheetId="3">'[1]Com Ctr Oper'!#REF!</definedName>
    <definedName name="Cost_DU_Renter2">'[1]Com Ctr Oper'!#REF!</definedName>
    <definedName name="Cost_Unit" localSheetId="3">'[1]Com Ctr Oper'!#REF!</definedName>
    <definedName name="Cost_Unit">'[1]Com Ctr Oper'!#REF!</definedName>
    <definedName name="Cost_Unit_Renter3" localSheetId="3">'[1]Com Ctr Oper'!#REF!</definedName>
    <definedName name="Cost_Unit_Renter3">'[1]Com Ctr Oper'!#REF!</definedName>
    <definedName name="Costs_10du" localSheetId="3">'[1]Com Ctr Oper'!#REF!</definedName>
    <definedName name="Costs_10du">'[1]Com Ctr Oper'!#REF!</definedName>
    <definedName name="Costs_20du">'[1]Com Ctr Oper'!#REF!</definedName>
    <definedName name="Costs_2BR">'[5]DevCosts R1'!#REF!</definedName>
    <definedName name="Costs_3BR">'[5]DevCosts R1'!#REF!</definedName>
    <definedName name="Costs_4BR">'[5]DevCosts R1'!#REF!</definedName>
    <definedName name="current_occupancy">'Sheet2'!$D$3:$D$5</definedName>
    <definedName name="DCR" localSheetId="10">'Cash Flow'!#REF!</definedName>
    <definedName name="Debt_Service" localSheetId="10">'Cash Flow'!#REF!</definedName>
    <definedName name="Debt_Service" localSheetId="3">#REF!</definedName>
    <definedName name="Debt_Service">#REF!</definedName>
    <definedName name="Density_1" localSheetId="3">#REF!</definedName>
    <definedName name="Density_1">#REF!</definedName>
    <definedName name="Density_2" localSheetId="3">#REF!</definedName>
    <definedName name="Density_2">#REF!</definedName>
    <definedName name="Density_Prot1_1" localSheetId="3">'[6]Gap O1'!#REF!</definedName>
    <definedName name="Density_Prot1_1">'[6]Gap O1'!#REF!</definedName>
    <definedName name="Density_Prot1_2" localSheetId="3">'[6]Gap O1'!#REF!</definedName>
    <definedName name="Density_Prot1_2">'[6]Gap O1'!#REF!</definedName>
    <definedName name="Density_Prot2_1" localSheetId="3">'[6]Gap O1'!#REF!</definedName>
    <definedName name="Density_Prot2_1">'[6]Gap O1'!#REF!</definedName>
    <definedName name="Density_Prot2_2" localSheetId="3">'[6]Gap O1'!#REF!</definedName>
    <definedName name="Density_Prot2_2">'[6]Gap O1'!#REF!</definedName>
    <definedName name="Density_Prot3_1">'[6]Gap O1'!#REF!</definedName>
    <definedName name="Density_Prot3_2">'[6]Gap O1'!#REF!</definedName>
    <definedName name="Dev_Costs_94">'[1]Com Ctr Oper'!#REF!</definedName>
    <definedName name="DevCosts_2BR_15DU" localSheetId="10">#REF!</definedName>
    <definedName name="DevCosts_2BR_15DU" localSheetId="3">#REF!</definedName>
    <definedName name="DevCosts_2BR_15DU">#REF!</definedName>
    <definedName name="DevCosts_2BR_24DU" localSheetId="10">#REF!</definedName>
    <definedName name="DevCosts_2BR_24DU" localSheetId="3">#REF!</definedName>
    <definedName name="DevCosts_2BR_24DU">#REF!</definedName>
    <definedName name="DevCosts_3BR_15du" localSheetId="10">#REF!</definedName>
    <definedName name="DevCosts_3BR_15du" localSheetId="3">#REF!</definedName>
    <definedName name="DevCosts_3BR_15du">#REF!</definedName>
    <definedName name="DevCosts_3BR_24DU" localSheetId="10">#REF!</definedName>
    <definedName name="DevCosts_3BR_24DU" localSheetId="3">#REF!</definedName>
    <definedName name="DevCosts_3BR_24DU">#REF!</definedName>
    <definedName name="DevCosts_4BR_15du" localSheetId="10">#REF!</definedName>
    <definedName name="DevCosts_4BR_15du" localSheetId="3">#REF!</definedName>
    <definedName name="DevCosts_4BR_15du">#REF!</definedName>
    <definedName name="DevCosts_4BR_24DU" localSheetId="10">#REF!</definedName>
    <definedName name="DevCosts_4BR_24DU" localSheetId="3">#REF!</definedName>
    <definedName name="DevCosts_4BR_24DU">#REF!</definedName>
    <definedName name="Direct_SF_Owner1" localSheetId="3">'[1]Com Ctr Oper'!#REF!</definedName>
    <definedName name="Direct_SF_Owner1">'[1]Com Ctr Oper'!#REF!</definedName>
    <definedName name="Direct_SF_Owner2" localSheetId="3">'[1]Com Ctr Oper'!#REF!</definedName>
    <definedName name="Direct_SF_Owner2">'[1]Com Ctr Oper'!#REF!</definedName>
    <definedName name="Direct_SF_Owner3" localSheetId="3">'[1]Com Ctr Oper'!#REF!</definedName>
    <definedName name="Direct_SF_Owner3">'[1]Com Ctr Oper'!#REF!</definedName>
    <definedName name="Down" localSheetId="3">#REF!</definedName>
    <definedName name="Down">#REF!</definedName>
    <definedName name="DRA_YTD" localSheetId="3">#REF!</definedName>
    <definedName name="DRA_YTD">#REF!</definedName>
    <definedName name="Effic_Ratio" localSheetId="3">'[6]DevCosts O1'!#REF!</definedName>
    <definedName name="Effic_Ratio">'[6]DevCosts O1'!#REF!</definedName>
    <definedName name="Emerg_Own_Loans" localSheetId="3">'[4]Prog Costs'!#REF!</definedName>
    <definedName name="Emerg_Own_Loans">'[4]Prog Costs'!#REF!</definedName>
    <definedName name="Emerg_Rent_Loans" localSheetId="3">'[4]Prog Costs'!#REF!</definedName>
    <definedName name="Emerg_Rent_Loans">'[4]Prog Costs'!#REF!</definedName>
    <definedName name="Fees_1" localSheetId="3">#REF!</definedName>
    <definedName name="Fees_1">#REF!</definedName>
    <definedName name="Fees_2" localSheetId="3">#REF!</definedName>
    <definedName name="Fees_2">#REF!</definedName>
    <definedName name="Fees_3" localSheetId="3">#REF!</definedName>
    <definedName name="Fees_3">#REF!</definedName>
    <definedName name="Fees_3R" localSheetId="3">#REF!</definedName>
    <definedName name="Fees_3R">#REF!</definedName>
    <definedName name="Fees_NS_Owner1" localSheetId="3">'[1]Com Ctr Oper'!#REF!</definedName>
    <definedName name="Fees_NS_Owner1">'[1]Com Ctr Oper'!#REF!</definedName>
    <definedName name="Fees_NS_Owner2" localSheetId="3">'[1]Com Ctr Oper'!#REF!</definedName>
    <definedName name="Fees_NS_Owner2">'[1]Com Ctr Oper'!#REF!</definedName>
    <definedName name="Fees_NS_Owner3" localSheetId="3">'[1]Com Ctr Oper'!#REF!</definedName>
    <definedName name="Fees_NS_Owner3">'[1]Com Ctr Oper'!#REF!</definedName>
    <definedName name="Fees_NS_Renter1" localSheetId="3">'[1]Com Ctr Oper'!#REF!</definedName>
    <definedName name="Fees_NS_Renter1">'[1]Com Ctr Oper'!#REF!</definedName>
    <definedName name="Fees_NS_Renter2">'[1]Com Ctr Oper'!#REF!</definedName>
    <definedName name="Fees_NS_Renter3">'[1]Com Ctr Oper'!#REF!</definedName>
    <definedName name="Fees_Owner1">'[1]Com Ctr Oper'!#REF!</definedName>
    <definedName name="Fees_Owner2">'[1]Com Ctr Oper'!#REF!</definedName>
    <definedName name="Fees_Owner3">'[1]Com Ctr Oper'!#REF!</definedName>
    <definedName name="Fees_Renter1">'[1]Com Ctr Oper'!#REF!</definedName>
    <definedName name="Fees_Renter2">'[1]Com Ctr Oper'!#REF!</definedName>
    <definedName name="Fees_Renter3">'[1]Com Ctr Oper'!#REF!</definedName>
    <definedName name="FY_95_96">'[1]Budget'!#REF!</definedName>
    <definedName name="Gateway">'[2]HsgFund Sep'!#REF!</definedName>
    <definedName name="Gateway_Subsidy" localSheetId="3">#REF!</definedName>
    <definedName name="Gateway_Subsidy">#REF!</definedName>
    <definedName name="Gross_Potential_Rent">'Rents'!$O$47</definedName>
    <definedName name="Hard_1" localSheetId="3">#REF!</definedName>
    <definedName name="Hard_1">#REF!</definedName>
    <definedName name="Hard_2" localSheetId="3">#REF!</definedName>
    <definedName name="Hard_2">#REF!</definedName>
    <definedName name="Hard_3" localSheetId="3">#REF!</definedName>
    <definedName name="Hard_3">#REF!</definedName>
    <definedName name="Hard_Fees_1" localSheetId="3">#REF!</definedName>
    <definedName name="Hard_Fees_1">#REF!</definedName>
    <definedName name="Hard_Fees_2" localSheetId="3">#REF!</definedName>
    <definedName name="Hard_Fees_2">#REF!</definedName>
    <definedName name="Hard_Fees_3" localSheetId="3">#REF!</definedName>
    <definedName name="Hard_Fees_3">#REF!</definedName>
    <definedName name="HARD_O1" localSheetId="3">'[1]Com Ctr Oper'!#REF!</definedName>
    <definedName name="HARD_O1">'[1]Com Ctr Oper'!#REF!</definedName>
    <definedName name="HARD_O2" localSheetId="3">'[1]Com Ctr Oper'!#REF!</definedName>
    <definedName name="HARD_O2">'[1]Com Ctr Oper'!#REF!</definedName>
    <definedName name="HARD_O3" localSheetId="3">'[1]Com Ctr Oper'!#REF!</definedName>
    <definedName name="HARD_O3">'[1]Com Ctr Oper'!#REF!</definedName>
    <definedName name="Hard_SF_O1" localSheetId="3">'[1]Com Ctr Oper'!#REF!</definedName>
    <definedName name="Hard_SF_O1">'[1]Com Ctr Oper'!#REF!</definedName>
    <definedName name="Hard_SF_O2">'[1]Com Ctr Oper'!#REF!</definedName>
    <definedName name="Hard_SF_O3">'[1]Com Ctr Oper'!#REF!</definedName>
    <definedName name="Homebuyer_96">'[1]Budget'!#REF!</definedName>
    <definedName name="HousingType1">'[6]Gap O1'!#REF!</definedName>
    <definedName name="HousingType2">'[6]Gap O1'!#REF!</definedName>
    <definedName name="HousingType3">'[6]Gap O1'!#REF!</definedName>
    <definedName name="Hsg_Fund_Bal_2001" localSheetId="3">#REF!</definedName>
    <definedName name="Hsg_Fund_Bal_2001">#REF!</definedName>
    <definedName name="Hsg_Rev_NoInt">'[2]HsgFund Sep'!#REF!</definedName>
    <definedName name="Income" localSheetId="2">'Annual HCD Updates'!$D$50</definedName>
    <definedName name="Income">#REF!</definedName>
    <definedName name="Income_00" localSheetId="3">#REF!</definedName>
    <definedName name="Income_00">#REF!</definedName>
    <definedName name="Income_1" localSheetId="3">#REF!</definedName>
    <definedName name="Income_1">#REF!</definedName>
    <definedName name="Income_100" localSheetId="3">#REF!</definedName>
    <definedName name="Income_100">#REF!</definedName>
    <definedName name="Income_110" localSheetId="3">#REF!</definedName>
    <definedName name="Income_110">#REF!</definedName>
    <definedName name="Income_120" localSheetId="3">#REF!</definedName>
    <definedName name="Income_120">#REF!</definedName>
    <definedName name="Income_2" localSheetId="3">#REF!</definedName>
    <definedName name="Income_2">#REF!</definedName>
    <definedName name="Income_3" localSheetId="3">'[5]Gap Calcs'!#REF!</definedName>
    <definedName name="Income_3">'[5]Gap Calcs'!#REF!</definedName>
    <definedName name="Income_4" localSheetId="3">#REF!</definedName>
    <definedName name="Income_4">#REF!</definedName>
    <definedName name="Income_45" localSheetId="10">#REF!</definedName>
    <definedName name="Income_45" localSheetId="3">#REF!</definedName>
    <definedName name="Income_45">#REF!</definedName>
    <definedName name="Income_5" localSheetId="3">#REF!</definedName>
    <definedName name="Income_5">#REF!</definedName>
    <definedName name="Income_50" localSheetId="3">#REF!</definedName>
    <definedName name="Income_50">#REF!</definedName>
    <definedName name="Income_6" localSheetId="3">#REF!</definedName>
    <definedName name="Income_6">#REF!</definedName>
    <definedName name="Income_60" localSheetId="10">#REF!</definedName>
    <definedName name="Income_60" localSheetId="3">#REF!</definedName>
    <definedName name="Income_60">#REF!</definedName>
    <definedName name="Income_70" localSheetId="10">#REF!</definedName>
    <definedName name="Income_70" localSheetId="3">#REF!</definedName>
    <definedName name="Income_70">#REF!</definedName>
    <definedName name="Income_75" localSheetId="3">'[7]Aff Mortg Low'!#REF!</definedName>
    <definedName name="Income_75">'[7]Aff Mortg Low'!#REF!</definedName>
    <definedName name="Income_80" localSheetId="10">#REF!</definedName>
    <definedName name="Income_80" localSheetId="3">#REF!</definedName>
    <definedName name="Income_80">#REF!</definedName>
    <definedName name="Income_85" localSheetId="3">#REF!</definedName>
    <definedName name="Income_85">#REF!</definedName>
    <definedName name="Income_90" localSheetId="10">#REF!</definedName>
    <definedName name="Income_90" localSheetId="3">#REF!</definedName>
    <definedName name="Income_90">#REF!</definedName>
    <definedName name="Income_95" localSheetId="3">#REF!</definedName>
    <definedName name="Income_95">#REF!</definedName>
    <definedName name="Income_95_96" localSheetId="3">#REF!</definedName>
    <definedName name="Income_95_96">#REF!</definedName>
    <definedName name="Income_96" localSheetId="3">#REF!</definedName>
    <definedName name="Income_96">#REF!</definedName>
    <definedName name="Income_97" localSheetId="3">#REF!</definedName>
    <definedName name="Income_97">#REF!</definedName>
    <definedName name="Income_98" localSheetId="3">#REF!</definedName>
    <definedName name="Income_98">#REF!</definedName>
    <definedName name="Income_99" localSheetId="3">#REF!</definedName>
    <definedName name="Income_99">#REF!</definedName>
    <definedName name="Income_Level_110" localSheetId="3">#REF!</definedName>
    <definedName name="Income_Level_110">#REF!</definedName>
    <definedName name="Income_Level_90" localSheetId="3">#REF!</definedName>
    <definedName name="Income_Level_90">#REF!</definedName>
    <definedName name="Income_Levels" localSheetId="3">#REF!</definedName>
    <definedName name="Income_Levels">#REF!</definedName>
    <definedName name="Income_Levels_80" localSheetId="3">#REF!</definedName>
    <definedName name="Income_Levels_80">#REF!</definedName>
    <definedName name="Indirect_DU_Owner1" localSheetId="3">'[1]Com Ctr Oper'!#REF!</definedName>
    <definedName name="Indirect_DU_Owner1">'[1]Com Ctr Oper'!#REF!</definedName>
    <definedName name="Indirect_DU_Owner2" localSheetId="3">'[1]Com Ctr Oper'!#REF!</definedName>
    <definedName name="Indirect_DU_Owner2">'[1]Com Ctr Oper'!#REF!</definedName>
    <definedName name="Indirect_DU_Owner3" localSheetId="3">'[1]Com Ctr Oper'!#REF!</definedName>
    <definedName name="Indirect_DU_Owner3">'[1]Com Ctr Oper'!#REF!</definedName>
    <definedName name="Infill_Constr" localSheetId="3">'[1]Budget'!#REF!</definedName>
    <definedName name="Infill_Constr">'[1]Budget'!#REF!</definedName>
    <definedName name="Int_Rate" localSheetId="10">'Cash Flow'!#REF!</definedName>
    <definedName name="Int_Rate" localSheetId="3">#REF!</definedName>
    <definedName name="Int_Rate">#REF!</definedName>
    <definedName name="Land_Areas" localSheetId="10">'[3]Dev Program'!#REF!</definedName>
    <definedName name="Land_Owner1" localSheetId="3">'[1]Com Ctr Oper'!#REF!</definedName>
    <definedName name="Land_Owner1">'[1]Com Ctr Oper'!#REF!</definedName>
    <definedName name="Land_Owner2" localSheetId="3">'[1]Com Ctr Oper'!#REF!</definedName>
    <definedName name="Land_Owner2">'[1]Com Ctr Oper'!#REF!</definedName>
    <definedName name="Land_Owner3">'[1]Com Ctr Oper'!#REF!</definedName>
    <definedName name="Las_Casitas_Exp_96" localSheetId="3">#REF!</definedName>
    <definedName name="Las_Casitas_Exp_96">#REF!</definedName>
    <definedName name="Lots">'[1]Budget'!#REF!</definedName>
    <definedName name="Max_Hsg_Cost_3" localSheetId="10">#REF!</definedName>
    <definedName name="Max_Hsg_Cost_3" localSheetId="3">#REF!</definedName>
    <definedName name="Max_Hsg_Cost_3">#REF!</definedName>
    <definedName name="Max_Hsg_Cost_4" localSheetId="10">#REF!</definedName>
    <definedName name="Max_Hsg_Cost_4" localSheetId="3">#REF!</definedName>
    <definedName name="Max_Hsg_Cost_4">#REF!</definedName>
    <definedName name="Med_Income_3" localSheetId="3">'[5]Gap Calcs'!#REF!</definedName>
    <definedName name="Med_Income_3">'[5]Gap Calcs'!#REF!</definedName>
    <definedName name="Med_Income_4" localSheetId="3">#REF!</definedName>
    <definedName name="Med_Income_4">#REF!</definedName>
    <definedName name="Model_YTD" localSheetId="3">#REF!</definedName>
    <definedName name="Model_YTD">#REF!</definedName>
    <definedName name="Monthly_Property_Insurance" localSheetId="3">#REF!</definedName>
    <definedName name="Monthly_Property_Insurance">#REF!</definedName>
    <definedName name="Mort_Unit1_Level1" localSheetId="10">#REF!</definedName>
    <definedName name="Mort_Unit1_Level1" localSheetId="3">#REF!</definedName>
    <definedName name="Mort_Unit1_Level1">#REF!</definedName>
    <definedName name="Mort_Unit1_Level2" localSheetId="10">#REF!</definedName>
    <definedName name="Mort_Unit1_Level2" localSheetId="3">#REF!</definedName>
    <definedName name="Mort_Unit1_Level2">#REF!</definedName>
    <definedName name="Mort_Unit1_Level3" localSheetId="3">#REF!</definedName>
    <definedName name="Mort_Unit1_Level3">#REF!</definedName>
    <definedName name="Mort_Unit1_Level4" localSheetId="3">#REF!</definedName>
    <definedName name="Mort_Unit1_Level4">#REF!</definedName>
    <definedName name="Mort_Unit2_Level1" localSheetId="10">#REF!</definedName>
    <definedName name="Mort_Unit2_Level1" localSheetId="3">#REF!</definedName>
    <definedName name="Mort_Unit2_Level1">#REF!</definedName>
    <definedName name="Mort_Unit2_Level2" localSheetId="10">#REF!</definedName>
    <definedName name="Mort_Unit2_Level2" localSheetId="3">#REF!</definedName>
    <definedName name="Mort_Unit2_Level2">#REF!</definedName>
    <definedName name="Mort_Unit2_Level3" localSheetId="10">#REF!</definedName>
    <definedName name="Mort_Unit2_Level3" localSheetId="3">#REF!</definedName>
    <definedName name="Mort_Unit2_Level3">#REF!</definedName>
    <definedName name="Mort_Unit2_Level4" localSheetId="10">#REF!</definedName>
    <definedName name="Mort_Unit2_Level4" localSheetId="3">#REF!</definedName>
    <definedName name="Mort_Unit2_Level4">#REF!</definedName>
    <definedName name="Mort_Unit3_Level1" localSheetId="10">#REF!</definedName>
    <definedName name="Mort_Unit3_Level1" localSheetId="3">#REF!</definedName>
    <definedName name="Mort_Unit3_Level1">#REF!</definedName>
    <definedName name="Mort_Unit3_Level2" localSheetId="10">#REF!</definedName>
    <definedName name="Mort_Unit3_Level2" localSheetId="3">#REF!</definedName>
    <definedName name="Mort_Unit3_Level2">#REF!</definedName>
    <definedName name="Mort_Unit3_Level3" localSheetId="10">#REF!</definedName>
    <definedName name="Mort_Unit3_Level3" localSheetId="3">#REF!</definedName>
    <definedName name="Mort_Unit3_Level3">#REF!</definedName>
    <definedName name="Mort_Unit3_Level4" localSheetId="10">#REF!</definedName>
    <definedName name="Mort_Unit3_Level4" localSheetId="3">#REF!</definedName>
    <definedName name="Mort_Unit3_Level4">#REF!</definedName>
    <definedName name="Net_Res_SF_1" localSheetId="10">'[3]Dev Program'!#REF!</definedName>
    <definedName name="Net_Res_SF_2" localSheetId="10">'[3]Dev Program'!#REF!</definedName>
    <definedName name="Net_Res_SF_3" localSheetId="10">'[3]Dev Program'!#REF!</definedName>
    <definedName name="Net_Res_SF_4" localSheetId="10">'[3]Dev Program'!#REF!</definedName>
    <definedName name="Net_Res_SF_5" localSheetId="10">'[3]Dev Program'!#REF!</definedName>
    <definedName name="No_Units" localSheetId="10">#REF!</definedName>
    <definedName name="No_Units" localSheetId="3">#REF!</definedName>
    <definedName name="No_Units">#REF!</definedName>
    <definedName name="NOI" localSheetId="2">'Annual HCD Updates'!$X$183</definedName>
    <definedName name="NOI">#REF!</definedName>
    <definedName name="Non_Hsg_Fund_Bal_2001" localSheetId="3">#REF!</definedName>
    <definedName name="Non_Hsg_Fund_Bal_2001">#REF!</definedName>
    <definedName name="Oper_Exp" localSheetId="2">'Annual HCD Updates'!$X$179</definedName>
    <definedName name="Oper_Exp">#REF!</definedName>
    <definedName name="Oper_Reserve" localSheetId="10">#REF!</definedName>
    <definedName name="Oper_Reserve" localSheetId="3">#REF!</definedName>
    <definedName name="Oper_Reserve">#REF!</definedName>
    <definedName name="Operating_Expenses" localSheetId="2">'Annual HCD Updates'!$X$179</definedName>
    <definedName name="Operating_Expenses">#REF!</definedName>
    <definedName name="Other_SF_1" localSheetId="10">'[3]Dev Program'!#REF!</definedName>
    <definedName name="Other_SF_2" localSheetId="10">'[3]Dev Program'!#REF!</definedName>
    <definedName name="Other_SF_3" localSheetId="10">'[3]Dev Program'!#REF!</definedName>
    <definedName name="Other_SF_4" localSheetId="10">'[3]Dev Program'!#REF!</definedName>
    <definedName name="Other_SF_5" localSheetId="10">'[3]Dev Program'!#REF!</definedName>
    <definedName name="Over_YTD" localSheetId="3">#REF!</definedName>
    <definedName name="Over_YTD">#REF!</definedName>
    <definedName name="Overhead" localSheetId="3">'[1]Budget'!#REF!</definedName>
    <definedName name="Overhead">'[1]Budget'!#REF!</definedName>
    <definedName name="Owner_Acreages" localSheetId="10">'[3]Dev Program'!#REF!</definedName>
    <definedName name="Owner_BRMix" localSheetId="10">'[3]Dev Program'!#REF!</definedName>
    <definedName name="Owner1_BRMix" localSheetId="10">'[3]Dev Program'!#REF!</definedName>
    <definedName name="Owner1_SF" localSheetId="10">'[3]Dev Program'!#REF!</definedName>
    <definedName name="Owner1_Units" localSheetId="10">'[3]Dev Program'!#REF!</definedName>
    <definedName name="Owner2_BRMix" localSheetId="10">'[3]Dev Program'!#REF!</definedName>
    <definedName name="Owner2_SF" localSheetId="10">'[3]Dev Program'!#REF!</definedName>
    <definedName name="Owner2_SF_4BR" localSheetId="10">'[3]Dev Program'!#REF!</definedName>
    <definedName name="Owner2_Units" localSheetId="10">'[3]Dev Program'!#REF!</definedName>
    <definedName name="Owner3_BRMix" localSheetId="10">'[3]Dev Program'!#REF!</definedName>
    <definedName name="Owner3_SF" localSheetId="10">'[3]Dev Program'!#REF!</definedName>
    <definedName name="Owner3_Units" localSheetId="10">'[3]Dev Program'!#REF!</definedName>
    <definedName name="Percent_3_BR" localSheetId="3">#REF!</definedName>
    <definedName name="Percent_3_BR">#REF!</definedName>
    <definedName name="Percent_4_BR" localSheetId="3">#REF!</definedName>
    <definedName name="Percent_4_BR">#REF!</definedName>
    <definedName name="Percent_4_Plus_BR" localSheetId="3">#REF!</definedName>
    <definedName name="Percent_4_Plus_BR">#REF!</definedName>
    <definedName name="Percent_Affordable" localSheetId="10">#REF!</definedName>
    <definedName name="Perm_Loan" localSheetId="10">'Cash Flow'!#REF!</definedName>
    <definedName name="Perm_Loan" localSheetId="3">'Summary'!$H$65</definedName>
    <definedName name="Perm_Loan">#REF!</definedName>
    <definedName name="Perm_Loan_4" localSheetId="10">'Cash Flow'!#REF!</definedName>
    <definedName name="Perm_Loan_TE" localSheetId="10">'Cash Flow'!#REF!</definedName>
    <definedName name="Perm_Mortg" localSheetId="10">#REF!</definedName>
    <definedName name="Predev_New" localSheetId="3">'[1]Budget'!#REF!</definedName>
    <definedName name="Predev_New">'[1]Budget'!#REF!</definedName>
    <definedName name="_xlnm.Print_Area" localSheetId="1">' Instructions'!$A$1:$I$18</definedName>
    <definedName name="_xlnm.Print_Area" localSheetId="4">' Thresholds'!$A$1:$H$51</definedName>
    <definedName name="_xlnm.Print_Area" localSheetId="11">'Amort1'!$H$1:$O$76</definedName>
    <definedName name="_xlnm.Print_Area" localSheetId="12">'Amort2'!$H$1:$N$78</definedName>
    <definedName name="_xlnm.Print_Area" localSheetId="13">'Amort3'!$H$1:$N$78</definedName>
    <definedName name="_xlnm.Print_Area" localSheetId="2">'Annual HCD Updates'!$A$1:$R$59</definedName>
    <definedName name="_xlnm.Print_Area" localSheetId="10">'Cash Flow'!$A$1:$AI$79</definedName>
    <definedName name="_xlnm.Print_Area" localSheetId="6">'Historical Oper'!$A$1:$N$39</definedName>
    <definedName name="_xlnm.Print_Area" localSheetId="5">'Project Info'!$A$1:$N$44</definedName>
    <definedName name="_xlnm.Print_Area" localSheetId="9">'Rents'!$A$1:$T$40</definedName>
    <definedName name="_xlnm.Print_Area" localSheetId="8">'Stabilized Ops &amp; Debt'!$A$1:$N$56</definedName>
    <definedName name="_xlnm.Print_Area" localSheetId="3">'Summary'!$A$1:$H$41</definedName>
    <definedName name="_xlnm.Print_Area" localSheetId="0">'Table of Contents'!$A$1:$F$20</definedName>
    <definedName name="_xlnm.Print_Area" localSheetId="7">'Uses of Funds'!$A$1:$N$83</definedName>
    <definedName name="Print_Area_1" localSheetId="3">#REF!</definedName>
    <definedName name="Print_Area_1">#REF!</definedName>
    <definedName name="Print_Area_2" localSheetId="3">#REF!</definedName>
    <definedName name="Print_Area_2">#REF!</definedName>
    <definedName name="Print_Area_3" localSheetId="10">#REF!</definedName>
    <definedName name="Print_Area_3" localSheetId="3">#REF!</definedName>
    <definedName name="Print_Area_3">#REF!</definedName>
    <definedName name="Print_Area_4" localSheetId="10">#REF!</definedName>
    <definedName name="Print_Area_4" localSheetId="3">#REF!</definedName>
    <definedName name="Print_Area_4">#REF!</definedName>
    <definedName name="Print_Area_5" localSheetId="10">#REF!</definedName>
    <definedName name="Print_Area_5" localSheetId="3">#REF!</definedName>
    <definedName name="Print_Area_5">#REF!</definedName>
    <definedName name="Print_Area_6" localSheetId="10">#REF!</definedName>
    <definedName name="Print_Area_6" localSheetId="3">#REF!</definedName>
    <definedName name="Print_Area_6">#REF!</definedName>
    <definedName name="Print_Area_All" localSheetId="2">'Annual HCD Updates'!$A$1:$F$168</definedName>
    <definedName name="Print_Area_All" localSheetId="10">'Cash Flow'!$A$1:$H$44</definedName>
    <definedName name="Print_Area_All" localSheetId="3">'Summary'!$A$5:$H$45</definedName>
    <definedName name="Print_Area_All">#REF!</definedName>
    <definedName name="Print_Area_All_1" localSheetId="3">#REF!</definedName>
    <definedName name="Print_Area_All_1">#REF!</definedName>
    <definedName name="Print_Area_Assumpt" localSheetId="3">#REF!</definedName>
    <definedName name="Print_Area_Assumpt">#REF!</definedName>
    <definedName name="Print_Area_Intro" localSheetId="3">#REF!</definedName>
    <definedName name="Print_Area_Intro">#REF!</definedName>
    <definedName name="Print_Area_Tables" localSheetId="3">#REF!</definedName>
    <definedName name="Print_Area_Tables">#REF!</definedName>
    <definedName name="_xlnm.Print_Titles" localSheetId="10">'Cash Flow'!$A:$E</definedName>
    <definedName name="Pro_Forma" localSheetId="2">'Annual HCD Updates'!$F$157:$F$168</definedName>
    <definedName name="Pro_Forma">#REF!</definedName>
    <definedName name="Project_Name" localSheetId="10">#REF!</definedName>
    <definedName name="Prop_Insur" localSheetId="3">#REF!</definedName>
    <definedName name="Prop_Insur">#REF!</definedName>
    <definedName name="Prop_Insur_3" localSheetId="3">#REF!</definedName>
    <definedName name="Prop_Insur_3">#REF!</definedName>
    <definedName name="Prop_Insur_4" localSheetId="3">#REF!</definedName>
    <definedName name="Prop_Insur_4">#REF!</definedName>
    <definedName name="Prop_Tax_Rate" localSheetId="3">#REF!</definedName>
    <definedName name="Prop_Tax_Rate">#REF!</definedName>
    <definedName name="Prototype_1" localSheetId="3">#REF!</definedName>
    <definedName name="Prototype_1">#REF!</definedName>
    <definedName name="Prototype_2" localSheetId="3">#REF!</definedName>
    <definedName name="Prototype_2">#REF!</definedName>
    <definedName name="Prototype_3" localSheetId="3">#REF!</definedName>
    <definedName name="Prototype_3">#REF!</definedName>
    <definedName name="Prototype_5" localSheetId="3">'[5]Gap Calcs'!#REF!</definedName>
    <definedName name="Prototype_5">'[5]Gap Calcs'!#REF!</definedName>
    <definedName name="PT_Rate" localSheetId="3">#REF!</definedName>
    <definedName name="PT_Rate">#REF!</definedName>
    <definedName name="Rental_Rehab_Loans" localSheetId="3">'[4]Prog Costs'!#REF!</definedName>
    <definedName name="Rental_Rehab_Loans">'[4]Prog Costs'!#REF!</definedName>
    <definedName name="Renter_Acreages" localSheetId="10">'[3]Dev Program'!#REF!</definedName>
    <definedName name="Renter_BRMix" localSheetId="10">'[3]Dev Program'!#REF!</definedName>
    <definedName name="Renter1_BRMix" localSheetId="10">'[3]Dev Program'!#REF!</definedName>
    <definedName name="Renter1_SF" localSheetId="10">'[3]Dev Program'!#REF!</definedName>
    <definedName name="Renter1_Units" localSheetId="10">'[3]Dev Program'!#REF!</definedName>
    <definedName name="Renter2_BRMix" localSheetId="10">'[3]Dev Program'!#REF!</definedName>
    <definedName name="Renter2_SF" localSheetId="10">'[3]Dev Program'!#REF!</definedName>
    <definedName name="Renter2_Units" localSheetId="10">'[3]Dev Program'!#REF!</definedName>
    <definedName name="Renter3_BRMix" localSheetId="10">'[3]Dev Program'!#REF!</definedName>
    <definedName name="Renter3_SF" localSheetId="10">'[3]Dev Program'!#REF!</definedName>
    <definedName name="Renter3_Units" localSheetId="10">'[3]Dev Program'!#REF!</definedName>
    <definedName name="Replace_Reserve" localSheetId="10">#REF!</definedName>
    <definedName name="Replace_Reserve" localSheetId="3">#REF!</definedName>
    <definedName name="Replace_Reserve">#REF!</definedName>
    <definedName name="Res_SF" localSheetId="10">#REF!</definedName>
    <definedName name="Res_SF" localSheetId="3">#REF!</definedName>
    <definedName name="Res_SF">#REF!</definedName>
    <definedName name="Scenario" localSheetId="2">'Annual HCD Updates'!$C$48</definedName>
    <definedName name="Scenario">#REF!</definedName>
    <definedName name="School_Fee_SF" localSheetId="3">'[1]Com Ctr Oper'!#REF!</definedName>
    <definedName name="School_Fee_SF">'[1]Com Ctr Oper'!#REF!</definedName>
    <definedName name="SF" localSheetId="10">#REF!</definedName>
    <definedName name="SF" localSheetId="3">#REF!</definedName>
    <definedName name="SF">#REF!</definedName>
    <definedName name="SF_All" localSheetId="10">'[3]Dev Program'!#REF!</definedName>
    <definedName name="SF_GAR" localSheetId="3">#REF!</definedName>
    <definedName name="SF_GAR">#REF!</definedName>
    <definedName name="SF_PLAN_1" localSheetId="3">#REF!</definedName>
    <definedName name="SF_PLAN_1">#REF!</definedName>
    <definedName name="SF_PLAN_2" localSheetId="3">#REF!</definedName>
    <definedName name="SF_PLAN_2">#REF!</definedName>
    <definedName name="SF_PLAN_3" localSheetId="3">#REF!</definedName>
    <definedName name="SF_PLAN_3">#REF!</definedName>
    <definedName name="Soft_Cost_Percent" localSheetId="3">'[1]Com Ctr Oper'!#REF!</definedName>
    <definedName name="Soft_Cost_Percent">'[1]Com Ctr Oper'!#REF!</definedName>
    <definedName name="SOFT_O2" localSheetId="3">'[1]Com Ctr Oper'!#REF!</definedName>
    <definedName name="SOFT_O2">'[1]Com Ctr Oper'!#REF!</definedName>
    <definedName name="Soft_O3" localSheetId="3">'[1]Com Ctr Oper'!#REF!</definedName>
    <definedName name="Soft_O3">'[1]Com Ctr Oper'!#REF!</definedName>
    <definedName name="Subsidy_Tax" localSheetId="10">#REF!</definedName>
    <definedName name="Subsidy_TE" localSheetId="10">#REF!</definedName>
    <definedName name="subsidy_type">'Sheet2'!$I$3:$I$9</definedName>
    <definedName name="TAG_YTD" localSheetId="3">#REF!</definedName>
    <definedName name="TAG_YTD">#REF!</definedName>
    <definedName name="Tax_Credit_Basis" localSheetId="10">'Cash Flow'!$H$25</definedName>
    <definedName name="Tax_Credit_Basis">#REF!</definedName>
    <definedName name="Tax_Credit_Equity" localSheetId="10">'Cash Flow'!#REF!</definedName>
    <definedName name="Tax_Credit_Equity" localSheetId="3">'Summary'!$H$61</definedName>
    <definedName name="Tax_Credit_Equity">#REF!</definedName>
    <definedName name="Tax_Credit_equity_4" localSheetId="10">'Cash Flow'!#REF!</definedName>
    <definedName name="Tax_Credit_Equity_TE" localSheetId="10">'Cash Flow'!#REF!</definedName>
    <definedName name="Term" localSheetId="10">'Cash Flow'!#REF!</definedName>
    <definedName name="Term" localSheetId="3">#REF!</definedName>
    <definedName name="Term">#REF!</definedName>
    <definedName name="Tot_Dev_Costs" localSheetId="10">'Cash Flow'!#REF!</definedName>
    <definedName name="Tot_Dev_Costs">#REF!</definedName>
    <definedName name="Total_Cost_SF_O1" localSheetId="3">'[1]Com Ctr Oper'!#REF!</definedName>
    <definedName name="Total_Cost_SF_O1">'[1]Com Ctr Oper'!#REF!</definedName>
    <definedName name="Total_Cost_SF_O2" localSheetId="3">'[1]Com Ctr Oper'!#REF!</definedName>
    <definedName name="Total_Cost_SF_O2">'[1]Com Ctr Oper'!#REF!</definedName>
    <definedName name="Total_Cost_SF_O3" localSheetId="3">'[1]Com Ctr Oper'!#REF!</definedName>
    <definedName name="Total_Cost_SF_O3">'[1]Com Ctr Oper'!#REF!</definedName>
    <definedName name="Total_Costs" localSheetId="3">'[1]Com Ctr Oper'!#REF!</definedName>
    <definedName name="Total_Costs">'[1]Com Ctr Oper'!#REF!</definedName>
    <definedName name="Total_Dev_Cost" localSheetId="10">#REF!</definedName>
    <definedName name="Total_Dev_Costs">'[1]Com Ctr Oper'!#REF!</definedName>
    <definedName name="Total_Land_Owner1">'[1]Com Ctr Oper'!#REF!</definedName>
    <definedName name="Total_Land_Owner2">'[1]Com Ctr Oper'!#REF!</definedName>
    <definedName name="Total_Land_Owner3">'[1]Com Ctr Oper'!#REF!</definedName>
    <definedName name="Total_Mortg_Proc_98" localSheetId="10">#REF!</definedName>
    <definedName name="Total_Mortg_Proc_98" localSheetId="3">#REF!</definedName>
    <definedName name="Total_Mortg_Proc_98">#REF!</definedName>
    <definedName name="Tustin_Subs_Unit" localSheetId="3">'[4]Prog Costs'!#REF!</definedName>
    <definedName name="Tustin_Subs_Unit">'[4]Prog Costs'!#REF!</definedName>
    <definedName name="Units" localSheetId="2">'Annual HCD Updates'!#REF!</definedName>
    <definedName name="Units">'Annual HCD Updates'!$P$11</definedName>
    <definedName name="Units_1" localSheetId="10">'[3]Dev Program'!#REF!</definedName>
    <definedName name="Units_2" localSheetId="10">'[3]Dev Program'!#REF!</definedName>
    <definedName name="Units_3" localSheetId="10">'[3]Dev Program'!#REF!</definedName>
    <definedName name="Units_4" localSheetId="10">'[3]Dev Program'!#REF!</definedName>
    <definedName name="Units_5" localSheetId="10">'[3]Dev Program'!#REF!</definedName>
    <definedName name="Units_By_BR" localSheetId="10">'[3]Dev Program'!#REF!</definedName>
    <definedName name="Util_Allow_1" localSheetId="3">#REF!</definedName>
    <definedName name="Util_Allow_1">#REF!</definedName>
    <definedName name="Util_Allow_2" localSheetId="3">#REF!</definedName>
    <definedName name="Util_Allow_2">#REF!</definedName>
    <definedName name="Util_Allow_3" localSheetId="3">#REF!</definedName>
    <definedName name="Util_Allow_3">#REF!</definedName>
    <definedName name="Util_Allow_4" localSheetId="3">#REF!</definedName>
    <definedName name="Util_Allow_4">#REF!</definedName>
    <definedName name="Util_Allow_5" localSheetId="3">#REF!</definedName>
    <definedName name="Util_Allow_5">#REF!</definedName>
    <definedName name="yes_no">'Sheet2'!$H$3:$H$5</definedName>
    <definedName name="Z_1E06907C_2281_4617_B0F2_1AE7DC994915_.wvu.PrintArea" localSheetId="2" hidden="1">'Annual HCD Updates'!$A$2:$Q$65</definedName>
    <definedName name="Z_1E06907C_2281_4617_B0F2_1AE7DC994915_.wvu.PrintArea" localSheetId="10" hidden="1">'Cash Flow'!$A$1:$AI$52</definedName>
    <definedName name="Z_1E06907C_2281_4617_B0F2_1AE7DC994915_.wvu.PrintArea" localSheetId="6" hidden="1">'Historical Oper'!$A$1:$N$10</definedName>
    <definedName name="Z_1E06907C_2281_4617_B0F2_1AE7DC994915_.wvu.PrintArea" localSheetId="5" hidden="1">'Project Info'!$A$1:$N$50</definedName>
    <definedName name="Z_1E06907C_2281_4617_B0F2_1AE7DC994915_.wvu.PrintArea" localSheetId="3" hidden="1">'Summary'!$A$5:$H$83</definedName>
    <definedName name="Z_1E06907C_2281_4617_B0F2_1AE7DC994915_.wvu.PrintTitles" localSheetId="10" hidden="1">'Cash Flow'!$A:$D,'Cash Flow'!$1:$6</definedName>
    <definedName name="Z_1E06907C_2281_4617_B0F2_1AE7DC994915_.wvu.Rows" localSheetId="2" hidden="1">'Annual HCD Updates'!$165:$165,'Annual HCD Updates'!$170:$170,'Annual HCD Updates'!$175:$175,'Annual HCD Updates'!$199:$199</definedName>
    <definedName name="Z_1E06907C_2281_4617_B0F2_1AE7DC994915_.wvu.Rows" localSheetId="10" hidden="1">'Cash Flow'!$3:$3</definedName>
    <definedName name="Z_1E06907C_2281_4617_B0F2_1AE7DC994915_.wvu.Rows" localSheetId="3" hidden="1">'Summary'!$5:$5,'Summary'!#REF!,'Summary'!$58:$58,'Summary'!$80:$82</definedName>
    <definedName name="Z_51561219_1382_4CE8_929B_1B7C97EAD663_.wvu.PrintArea" localSheetId="2" hidden="1">'Annual HCD Updates'!$A$2:$Q$65</definedName>
    <definedName name="Z_51561219_1382_4CE8_929B_1B7C97EAD663_.wvu.PrintArea" localSheetId="10" hidden="1">'Cash Flow'!$A$1:$AI$52</definedName>
    <definedName name="Z_51561219_1382_4CE8_929B_1B7C97EAD663_.wvu.PrintArea" localSheetId="6" hidden="1">'Historical Oper'!$A$1:$N$10</definedName>
    <definedName name="Z_51561219_1382_4CE8_929B_1B7C97EAD663_.wvu.PrintArea" localSheetId="5" hidden="1">'Project Info'!$A$1:$N$50</definedName>
    <definedName name="Z_51561219_1382_4CE8_929B_1B7C97EAD663_.wvu.PrintArea" localSheetId="3" hidden="1">'Summary'!$A$5:$H$83</definedName>
    <definedName name="Z_51561219_1382_4CE8_929B_1B7C97EAD663_.wvu.PrintTitles" localSheetId="10" hidden="1">'Cash Flow'!$A:$D,'Cash Flow'!$1:$6</definedName>
    <definedName name="Z_51561219_1382_4CE8_929B_1B7C97EAD663_.wvu.Rows" localSheetId="2" hidden="1">'Annual HCD Updates'!$165:$165,'Annual HCD Updates'!$170:$170,'Annual HCD Updates'!$175:$175,'Annual HCD Updates'!$199:$199</definedName>
    <definedName name="Z_51561219_1382_4CE8_929B_1B7C97EAD663_.wvu.Rows" localSheetId="10" hidden="1">'Cash Flow'!$3:$3</definedName>
    <definedName name="Z_51561219_1382_4CE8_929B_1B7C97EAD663_.wvu.Rows" localSheetId="3" hidden="1">'Summary'!$5:$5,'Summary'!#REF!,'Summary'!$58:$58,'Summary'!$80:$82</definedName>
  </definedNames>
  <calcPr fullCalcOnLoad="1"/>
</workbook>
</file>

<file path=xl/sharedStrings.xml><?xml version="1.0" encoding="utf-8"?>
<sst xmlns="http://schemas.openxmlformats.org/spreadsheetml/2006/main" count="939" uniqueCount="547">
  <si>
    <t>Proposed Mix</t>
  </si>
  <si>
    <t>Supportive Housing</t>
  </si>
  <si>
    <t>Immediate Capital Needs per PNA</t>
  </si>
  <si>
    <t># Residential Buildings</t>
  </si>
  <si>
    <t># Community Buildings</t>
  </si>
  <si>
    <t>Market</t>
  </si>
  <si>
    <t>Cash Flow</t>
  </si>
  <si>
    <t>Appraisal Expenses</t>
  </si>
  <si>
    <t>Underwritten</t>
  </si>
  <si>
    <t>3-Year Avg</t>
  </si>
  <si>
    <t>Manager's unit</t>
  </si>
  <si>
    <t>Ownership &amp; Development Team Information</t>
  </si>
  <si>
    <t>Family</t>
  </si>
  <si>
    <t>Special Needs</t>
  </si>
  <si>
    <t>Physical Needs and Rehab Scope</t>
  </si>
  <si>
    <t>Proposed Rehab Budget (including contractor O&amp;P, P&amp;P bond, insurance &amp; contingency)</t>
  </si>
  <si>
    <t>Items identified by PNA as in poor condition</t>
  </si>
  <si>
    <t>Indicate items identified by PNA as immediate needs that will not be addressed in scope</t>
  </si>
  <si>
    <t>Addressed in Scope-of-Work?</t>
  </si>
  <si>
    <t xml:space="preserve">Date of Physical Need Assessment </t>
  </si>
  <si>
    <t>Historic Actuals</t>
  </si>
  <si>
    <t>Refrigerator</t>
  </si>
  <si>
    <t>Months</t>
  </si>
  <si>
    <t>RESERVE CONTRIBUTIONS</t>
  </si>
  <si>
    <t>Replacement Reserve</t>
  </si>
  <si>
    <t>Other Reserve</t>
  </si>
  <si>
    <t>DEBT SERVICE HARD LOANS</t>
  </si>
  <si>
    <t xml:space="preserve">      Debt Coverage Ratio</t>
  </si>
  <si>
    <t>Loan Type</t>
  </si>
  <si>
    <t>Amortization of First Loan</t>
  </si>
  <si>
    <t>Principal</t>
  </si>
  <si>
    <t>Interest</t>
  </si>
  <si>
    <t>Monthly Payment</t>
  </si>
  <si>
    <t>Rate</t>
  </si>
  <si>
    <t xml:space="preserve">Term </t>
  </si>
  <si>
    <t>Period</t>
  </si>
  <si>
    <t>Payment</t>
  </si>
  <si>
    <t>Balance</t>
  </si>
  <si>
    <t>MIP</t>
  </si>
  <si>
    <t>=</t>
  </si>
  <si>
    <t xml:space="preserve">Ending </t>
  </si>
  <si>
    <t>&gt;</t>
  </si>
  <si>
    <t>Year</t>
  </si>
  <si>
    <t>Expense</t>
  </si>
  <si>
    <t>&lt;</t>
  </si>
  <si>
    <t>TOTAL</t>
  </si>
  <si>
    <t>Total Units</t>
  </si>
  <si>
    <t>CO-GP/MM Name</t>
  </si>
  <si>
    <t>CO-GP/MM</t>
  </si>
  <si>
    <t>Residential Project Totals</t>
  </si>
  <si>
    <t>First Mortgage Lender:</t>
  </si>
  <si>
    <t>Interest Rate</t>
  </si>
  <si>
    <t>Amortization</t>
  </si>
  <si>
    <t>Loan Amount</t>
  </si>
  <si>
    <t>Repayment Obligation</t>
  </si>
  <si>
    <t>Hard</t>
  </si>
  <si>
    <t>Payment Obligation</t>
  </si>
  <si>
    <t>and</t>
  </si>
  <si>
    <t>Amortizing</t>
  </si>
  <si>
    <t>Annual Mandatory Debt  Service</t>
  </si>
  <si>
    <t>TOTAL SOURCES</t>
  </si>
  <si>
    <t>Reserves</t>
  </si>
  <si>
    <t>-</t>
  </si>
  <si>
    <t xml:space="preserve">  Gross Effective Income</t>
  </si>
  <si>
    <t>Management Fees</t>
  </si>
  <si>
    <t>OPERATING EXPENSES</t>
  </si>
  <si>
    <t>Other Expenses</t>
  </si>
  <si>
    <t xml:space="preserve">   Total Operating Expenses</t>
  </si>
  <si>
    <t>Acquisition Costs</t>
  </si>
  <si>
    <t>Reserve Escalation:</t>
  </si>
  <si>
    <t>Revenue Escalation:</t>
  </si>
  <si>
    <t>Expense Escalation:</t>
  </si>
  <si>
    <t>Amount</t>
  </si>
  <si>
    <t>Per unit</t>
  </si>
  <si>
    <t>Administrative Expenses</t>
  </si>
  <si>
    <t>Repairs and Maintenance</t>
  </si>
  <si>
    <t>Utilities</t>
  </si>
  <si>
    <t>Total Operating Expenses</t>
  </si>
  <si>
    <t>Stabilized Operating Expenses</t>
  </si>
  <si>
    <t>Income</t>
  </si>
  <si>
    <t>Unit Mix</t>
  </si>
  <si>
    <t>0br</t>
  </si>
  <si>
    <t>1br</t>
  </si>
  <si>
    <t>2br</t>
  </si>
  <si>
    <t>3br</t>
  </si>
  <si>
    <t>4+br</t>
  </si>
  <si>
    <t>Income Restrictions</t>
  </si>
  <si>
    <t>% AMI</t>
  </si>
  <si>
    <t>Term</t>
  </si>
  <si>
    <t>PBV</t>
  </si>
  <si>
    <t>ACC</t>
  </si>
  <si>
    <t>Effective Date</t>
  </si>
  <si>
    <t>SRO</t>
  </si>
  <si>
    <t>Gas</t>
  </si>
  <si>
    <t>Space Heating</t>
  </si>
  <si>
    <t>Cooking</t>
  </si>
  <si>
    <t>Hot Water</t>
  </si>
  <si>
    <t>Electricity</t>
  </si>
  <si>
    <t>AC</t>
  </si>
  <si>
    <t>Range</t>
  </si>
  <si>
    <t>Max Rents by AMI ($)</t>
  </si>
  <si>
    <t>Unit Type</t>
  </si>
  <si>
    <t>Water/Sewer</t>
  </si>
  <si>
    <t>Baths</t>
  </si>
  <si>
    <t>subsidy type</t>
  </si>
  <si>
    <t>Project-Based Sec 8</t>
  </si>
  <si>
    <t>NA</t>
  </si>
  <si>
    <t>Bed-rooms</t>
  </si>
  <si>
    <t>Subsidy Overhang</t>
  </si>
  <si>
    <t>Number</t>
  </si>
  <si>
    <t>Percent</t>
  </si>
  <si>
    <t>Affordability Analysis</t>
  </si>
  <si>
    <t>RESERVES</t>
  </si>
  <si>
    <t>Appraisal</t>
  </si>
  <si>
    <t>Taxes and Insurance</t>
  </si>
  <si>
    <t>Project Information</t>
  </si>
  <si>
    <t>Project Name</t>
  </si>
  <si>
    <t>Project Address</t>
  </si>
  <si>
    <t>Rehab Type</t>
  </si>
  <si>
    <t>Moderate Rehab</t>
  </si>
  <si>
    <t>Substantial Rehab</t>
  </si>
  <si>
    <t>New  Const &amp; Rehab</t>
  </si>
  <si>
    <t>Vacant</t>
  </si>
  <si>
    <t>Current Occupancy</t>
  </si>
  <si>
    <t>Occupied</t>
  </si>
  <si>
    <t>Current Occupancy %</t>
  </si>
  <si>
    <t>Partial Occupancy</t>
  </si>
  <si>
    <t>Construction Occupancy</t>
  </si>
  <si>
    <t>Legal Name</t>
  </si>
  <si>
    <t>GP/MM Name</t>
  </si>
  <si>
    <t>yes_no</t>
  </si>
  <si>
    <t>Is GP/MM a Subsidiary of a Non-Profit?</t>
  </si>
  <si>
    <t>LP</t>
  </si>
  <si>
    <t>Other LP</t>
  </si>
  <si>
    <t>GP/MM</t>
  </si>
  <si>
    <t>Site and Buildings</t>
  </si>
  <si>
    <t>Ownership Interests (%)</t>
  </si>
  <si>
    <t>Year of Most Recent Rehab</t>
  </si>
  <si>
    <t>Property Manager</t>
  </si>
  <si>
    <t>Developer</t>
  </si>
  <si>
    <t xml:space="preserve">Senior </t>
  </si>
  <si>
    <t>Total</t>
  </si>
  <si>
    <t>Loan</t>
  </si>
  <si>
    <t>TOTAL USES</t>
  </si>
  <si>
    <t>Other</t>
  </si>
  <si>
    <t>Totals</t>
  </si>
  <si>
    <t>No</t>
  </si>
  <si>
    <t>Yes</t>
  </si>
  <si>
    <t>Market Study</t>
  </si>
  <si>
    <t>Affordable Housing Cost As a % of Income</t>
  </si>
  <si>
    <t>No. of Bedrooms</t>
  </si>
  <si>
    <t xml:space="preserve">Interest </t>
  </si>
  <si>
    <t>Units</t>
  </si>
  <si>
    <t>Per Unit</t>
  </si>
  <si>
    <t>Monthly</t>
  </si>
  <si>
    <t>Net Operating Income</t>
  </si>
  <si>
    <t>Type</t>
  </si>
  <si>
    <t>Off-Site Improvements</t>
  </si>
  <si>
    <t>Structures</t>
  </si>
  <si>
    <t>Contractor Overhead</t>
  </si>
  <si>
    <t>Real Estate Taxes</t>
  </si>
  <si>
    <t>Data entry informational, not tied to calculations</t>
  </si>
  <si>
    <t>LP Asset Mgt Fee Escalation:</t>
  </si>
  <si>
    <t>GP Asset Mgt Fee Escalation:</t>
  </si>
  <si>
    <t>Annual</t>
  </si>
  <si>
    <t>Escalation</t>
  </si>
  <si>
    <t>Amortization of Second Loan</t>
  </si>
  <si>
    <t xml:space="preserve">   Payments</t>
  </si>
  <si>
    <t xml:space="preserve">   Beginning Balance</t>
  </si>
  <si>
    <t xml:space="preserve">   Interest</t>
  </si>
  <si>
    <t xml:space="preserve">   Ending Balance</t>
  </si>
  <si>
    <t>Schedule</t>
  </si>
  <si>
    <t>Project Info</t>
  </si>
  <si>
    <t>Rents</t>
  </si>
  <si>
    <t>Stabilized Operations and Debts (Including Financing Assumptions)</t>
  </si>
  <si>
    <t>Historical Operations</t>
  </si>
  <si>
    <t>Amortization, Loan 1</t>
  </si>
  <si>
    <t>Amortization, Loan 2</t>
  </si>
  <si>
    <t>Amortization, Loan 3</t>
  </si>
  <si>
    <t>Year:</t>
  </si>
  <si>
    <t>Tab</t>
  </si>
  <si>
    <t>Developer Share of RR</t>
  </si>
  <si>
    <t>Monthly Pmt.</t>
  </si>
  <si>
    <t>Social Services Escalation:</t>
  </si>
  <si>
    <t>Land Lease Payment</t>
  </si>
  <si>
    <t>REFINANCE TEST</t>
  </si>
  <si>
    <t>Summary</t>
  </si>
  <si>
    <t xml:space="preserve">    Cash Out (Gap)</t>
  </si>
  <si>
    <t xml:space="preserve">    Less:  Subordinate Debt/Equity</t>
  </si>
  <si>
    <t xml:space="preserve">    Max Loan Based on DSCR</t>
  </si>
  <si>
    <t xml:space="preserve">   Debt Coverage Ratio</t>
  </si>
  <si>
    <t xml:space="preserve">   Amortization Period (Years)</t>
  </si>
  <si>
    <t xml:space="preserve">    First Mortgage Interest Rate, Year 15</t>
  </si>
  <si>
    <t>Year 15</t>
  </si>
  <si>
    <t>Uses of Funds</t>
  </si>
  <si>
    <t xml:space="preserve">PERMANENT  </t>
  </si>
  <si>
    <t>Sources of Funds</t>
  </si>
  <si>
    <t>Project Name:</t>
  </si>
  <si>
    <t>Year 15 Refinance Test</t>
  </si>
  <si>
    <t>Vacancy</t>
  </si>
  <si>
    <t>NOI Year 15</t>
  </si>
  <si>
    <t>Max. Loan</t>
  </si>
  <si>
    <t>Less:  Outst. Sub. Debt</t>
  </si>
  <si>
    <t>Cash Out (Gap)</t>
  </si>
  <si>
    <t>Assumed New Int. Rate</t>
  </si>
  <si>
    <t>Assumed New Amort.</t>
  </si>
  <si>
    <t>Assumed New DCR</t>
  </si>
  <si>
    <t>Land Lease Payment Escalation:</t>
  </si>
  <si>
    <t>HUD Median Income, Alameda Co., Family of 4</t>
  </si>
  <si>
    <t>HUD VLI Limit, Alameda Co., Family of 4</t>
  </si>
  <si>
    <t>Payment Standards (Vouchers)</t>
  </si>
  <si>
    <t>Basic/Lighting</t>
  </si>
  <si>
    <t>Garbage</t>
  </si>
  <si>
    <t>SF</t>
  </si>
  <si>
    <t>Square Feet Per Unit</t>
  </si>
  <si>
    <t>Marketing</t>
  </si>
  <si>
    <t>Construction Loan Interest</t>
  </si>
  <si>
    <t>Financing  and Carry Costs</t>
  </si>
  <si>
    <t xml:space="preserve">     If Fixed, Payment Equals:</t>
  </si>
  <si>
    <t>% of Outstand. Principal Balance</t>
  </si>
  <si>
    <t>City of Oakland Monitoring Fee</t>
  </si>
  <si>
    <t>Amortization of Third Loan</t>
  </si>
  <si>
    <t>Amortization (Months)</t>
  </si>
  <si>
    <t xml:space="preserve">    Less:  Outstanding Amortizing Debt</t>
  </si>
  <si>
    <t>Assumed Utility Allowances</t>
  </si>
  <si>
    <t>Oakland Housing Authority</t>
  </si>
  <si>
    <t>Special Needs Units</t>
  </si>
  <si>
    <t>Homeless Units</t>
  </si>
  <si>
    <t>Less:  Outst. Amort. Debt</t>
  </si>
  <si>
    <t>Projected Cash Flow</t>
  </si>
  <si>
    <t xml:space="preserve">Affordable Residential Vacancy Loss </t>
  </si>
  <si>
    <t xml:space="preserve">    Other Affordable Units</t>
  </si>
  <si>
    <t>Total SF</t>
  </si>
  <si>
    <t>Spec. Needs Units</t>
  </si>
  <si>
    <t>Resid. Receipts</t>
  </si>
  <si>
    <t>Subordinate Lender:</t>
  </si>
  <si>
    <t>% of Res. Receipts:</t>
  </si>
  <si>
    <t>Capital Needs over the Term (current $) per PNA</t>
  </si>
  <si>
    <t xml:space="preserve">Per PNA, required annual reserve to address over-the-term needs for items not addressed in scope-of-work </t>
  </si>
  <si>
    <t>Mandatory Monitoring Fees</t>
  </si>
  <si>
    <t>Current Occup. Units</t>
  </si>
  <si>
    <t xml:space="preserve">% of Residual Receipts to Developer </t>
  </si>
  <si>
    <t>Refinance Test Assumptions</t>
  </si>
  <si>
    <t>First Mortgage Interest Rate, Year 15</t>
  </si>
  <si>
    <t>Amortization Period</t>
  </si>
  <si>
    <t>Debt Coverage Ratio</t>
  </si>
  <si>
    <t>Homeless</t>
  </si>
  <si>
    <t>Population(s) Served</t>
  </si>
  <si>
    <t xml:space="preserve">Instructions </t>
  </si>
  <si>
    <t>Refinance Test:  Cash Out (Funding Gap)</t>
  </si>
  <si>
    <t>Funding Gap?</t>
  </si>
  <si>
    <t xml:space="preserve"> Thresholds</t>
  </si>
  <si>
    <t>Use Alternative Mo. UA:</t>
  </si>
  <si>
    <t>Explain:</t>
  </si>
  <si>
    <t>Alternative Util. Allow (Total)</t>
  </si>
  <si>
    <t>Refinance 15 Years After Qualified Occupancy</t>
  </si>
  <si>
    <t>Instructions</t>
  </si>
  <si>
    <t>Actual Amount/Ratio</t>
  </si>
  <si>
    <t>Type of Project:</t>
  </si>
  <si>
    <t>Does Not Exceed?</t>
  </si>
  <si>
    <t>Threshold</t>
  </si>
  <si>
    <t>Thresholds</t>
  </si>
  <si>
    <t>Explanation if Not Met</t>
  </si>
  <si>
    <t>&gt;20% -30%</t>
  </si>
  <si>
    <t>&gt;50%-60%</t>
  </si>
  <si>
    <t xml:space="preserve">&gt;30%-50% </t>
  </si>
  <si>
    <t>&gt;60%-80%</t>
  </si>
  <si>
    <t>&gt;=20%</t>
  </si>
  <si>
    <t>Year Built</t>
  </si>
  <si>
    <t>Number of Stories</t>
  </si>
  <si>
    <t>Const Period Occupancy %</t>
  </si>
  <si>
    <t>Populations Served</t>
  </si>
  <si>
    <t>Senior</t>
  </si>
  <si>
    <t xml:space="preserve">Total </t>
  </si>
  <si>
    <t>Accessible Units</t>
  </si>
  <si>
    <t xml:space="preserve">    </t>
  </si>
  <si>
    <t>Median Income, Calculation of Affordable Rents</t>
  </si>
  <si>
    <t xml:space="preserve">Source:  </t>
  </si>
  <si>
    <t>Large Family</t>
  </si>
  <si>
    <t>Elevator</t>
  </si>
  <si>
    <t>Non-Elevator</t>
  </si>
  <si>
    <t>2020</t>
  </si>
  <si>
    <t>Maximum Operating Cost Thresholds</t>
  </si>
  <si>
    <t>Baseline Multifamily</t>
  </si>
  <si>
    <t>Annual/Periodic Updates</t>
  </si>
  <si>
    <t>Select One:</t>
  </si>
  <si>
    <t>Elevator or Non-Elevator</t>
  </si>
  <si>
    <t>Operating Cost Per Unit</t>
  </si>
  <si>
    <t xml:space="preserve">   Operating Cost Maximum</t>
  </si>
  <si>
    <t>Social Services Coordination</t>
  </si>
  <si>
    <t>Contingencies</t>
  </si>
  <si>
    <t xml:space="preserve">   Soft Cost Contingency</t>
  </si>
  <si>
    <t>Total Bedrooms</t>
  </si>
  <si>
    <t>Total BRs</t>
  </si>
  <si>
    <t>Affordable Residential</t>
  </si>
  <si>
    <t>Commercial</t>
  </si>
  <si>
    <t xml:space="preserve">    Rent-Restr. Units</t>
  </si>
  <si>
    <t>Market-Rate Residential</t>
  </si>
  <si>
    <t xml:space="preserve">    Common Areas</t>
  </si>
  <si>
    <t>Total Net Building Square Feet</t>
  </si>
  <si>
    <t>Affordable Residential SF</t>
  </si>
  <si>
    <t>Provider</t>
  </si>
  <si>
    <t>FTE</t>
  </si>
  <si>
    <t>Social Services and Service Providers</t>
  </si>
  <si>
    <t>Income Targeting</t>
  </si>
  <si>
    <t>Annual Funding</t>
  </si>
  <si>
    <t>Payroll, Payroll Taxes and Benefits</t>
  </si>
  <si>
    <t>TOTAL OPERATING EXPENSES</t>
  </si>
  <si>
    <t>Year 1 Total</t>
  </si>
  <si>
    <t>Year 2 Total</t>
  </si>
  <si>
    <t>Year 3 Total</t>
  </si>
  <si>
    <t>Year 1 Per Unit</t>
  </si>
  <si>
    <t>Year 2 Per Unit</t>
  </si>
  <si>
    <t>Year 3 Per Unit</t>
  </si>
  <si>
    <t>TOTAL EXPENSES AND RESERVES</t>
  </si>
  <si>
    <t>Sources of Financing</t>
  </si>
  <si>
    <t>New Construction?</t>
  </si>
  <si>
    <t>Rehab?</t>
  </si>
  <si>
    <t>Acquisition Cost</t>
  </si>
  <si>
    <t>Transfer Tax</t>
  </si>
  <si>
    <t>Closing Costs / Title-Recording</t>
  </si>
  <si>
    <t>Total Acquisition Cost</t>
  </si>
  <si>
    <t>Existing Improvements</t>
  </si>
  <si>
    <t xml:space="preserve">  Total Land &amp; Acquisition Costs</t>
  </si>
  <si>
    <t>Site Work</t>
  </si>
  <si>
    <t>General Requirements</t>
  </si>
  <si>
    <t>Bond Premium</t>
  </si>
  <si>
    <t>Prevailing Wages</t>
  </si>
  <si>
    <t xml:space="preserve">General Liabilities Insurance </t>
  </si>
  <si>
    <t>Environmental Remediation</t>
  </si>
  <si>
    <t>Hard Cost Contingency</t>
  </si>
  <si>
    <t>ARCHITECTURAL FEES</t>
  </si>
  <si>
    <t xml:space="preserve">Design </t>
  </si>
  <si>
    <t>Supervision</t>
  </si>
  <si>
    <t>Survey &amp; Engineering</t>
  </si>
  <si>
    <t>Total Architectural &amp; Engineering Costs</t>
  </si>
  <si>
    <t>CONSTRUCTION INTEREST &amp; FEES</t>
  </si>
  <si>
    <t>Origination Fee</t>
  </si>
  <si>
    <t>Credit Enchancement &amp; Application Fee</t>
  </si>
  <si>
    <t>Taxes (COE thru tax year - 1.17%)</t>
  </si>
  <si>
    <t>Insurance</t>
  </si>
  <si>
    <t>Title &amp; Recording</t>
  </si>
  <si>
    <t>Total Construction Interest &amp; Fees</t>
  </si>
  <si>
    <t>PERMANENT FINANCING</t>
  </si>
  <si>
    <t>Loan Origination Fee</t>
  </si>
  <si>
    <t>Credit Enhancement &amp; Application Fee</t>
  </si>
  <si>
    <t>Total Permanent Financing Costs</t>
  </si>
  <si>
    <t>LEGAL FEES</t>
  </si>
  <si>
    <t>Lender Legal Paid by Applicant</t>
  </si>
  <si>
    <t>Total Attorney Costs</t>
  </si>
  <si>
    <t>Rent Reserves</t>
  </si>
  <si>
    <t>Operating Reserves</t>
  </si>
  <si>
    <t>Replacement Reserves</t>
  </si>
  <si>
    <t xml:space="preserve">  Total Reserve Costs</t>
  </si>
  <si>
    <t>OTHER PROJECT COSTS</t>
  </si>
  <si>
    <t>Environmental Audit</t>
  </si>
  <si>
    <t>Local Development Impact Fees</t>
  </si>
  <si>
    <t>Permit Processing Fees</t>
  </si>
  <si>
    <t>Capital Fees</t>
  </si>
  <si>
    <t>Furnishings</t>
  </si>
  <si>
    <t>OTHER PROJECT COSTS (continued)</t>
  </si>
  <si>
    <t>Relocation Expenses</t>
  </si>
  <si>
    <t>Soft Cost Contingency</t>
  </si>
  <si>
    <t>Total Other Costs</t>
  </si>
  <si>
    <t>DEVELOPER COSTS</t>
  </si>
  <si>
    <t xml:space="preserve">Broker Fees </t>
  </si>
  <si>
    <t>Total Developer Costs</t>
  </si>
  <si>
    <t xml:space="preserve"> Rent Subsidy</t>
  </si>
  <si>
    <t>Rent Subsidy</t>
  </si>
  <si>
    <t>Monthly Rental Income: Existing</t>
  </si>
  <si>
    <t>Payroll and Payroll Tax</t>
  </si>
  <si>
    <t>Total Operating Expenses and Reserves</t>
  </si>
  <si>
    <t>Operating Subsidies</t>
  </si>
  <si>
    <t>Other Lender:</t>
  </si>
  <si>
    <t>Property Insurance</t>
  </si>
  <si>
    <t>Description/Type of Financing</t>
  </si>
  <si>
    <t>First Mortgage</t>
  </si>
  <si>
    <t>Source of Funds</t>
  </si>
  <si>
    <t>R.E. Taxes Escalation:</t>
  </si>
  <si>
    <t xml:space="preserve">   Total Income</t>
  </si>
  <si>
    <t>Operating Expenses</t>
  </si>
  <si>
    <t>Capitalized Reserves</t>
  </si>
  <si>
    <t>Rental Income</t>
  </si>
  <si>
    <t>Operating Subsidy</t>
  </si>
  <si>
    <t>Other Income:</t>
  </si>
  <si>
    <t>Residential Vacancy</t>
  </si>
  <si>
    <t xml:space="preserve">Net Operating Income Net of Reserves </t>
  </si>
  <si>
    <t>City Share of Residual Receipts</t>
  </si>
  <si>
    <t>Unit Number</t>
  </si>
  <si>
    <t>Other Afford</t>
  </si>
  <si>
    <t>Accessible</t>
  </si>
  <si>
    <t>Spec. Needs</t>
  </si>
  <si>
    <t>Monthly Rents</t>
  </si>
  <si>
    <t>Oakland City Loan</t>
  </si>
  <si>
    <t>Uses of Funds by Source of Financing</t>
  </si>
  <si>
    <t xml:space="preserve">    Manager's Units (No Rent)</t>
  </si>
  <si>
    <t>Manager's unit (no rent)</t>
  </si>
  <si>
    <t>&gt;20%-30%</t>
  </si>
  <si>
    <t>Project Unit Mix</t>
  </si>
  <si>
    <t>Historical Operating Cost Information</t>
  </si>
  <si>
    <t>Social Services Coordinator</t>
  </si>
  <si>
    <t>3 Yr Ave Per Unit</t>
  </si>
  <si>
    <t xml:space="preserve">    NOI in Year 15</t>
  </si>
  <si>
    <t xml:space="preserve">    Year 15</t>
  </si>
  <si>
    <t>Cash Flow Start Date</t>
  </si>
  <si>
    <t xml:space="preserve">    Month</t>
  </si>
  <si>
    <t xml:space="preserve">    Year</t>
  </si>
  <si>
    <t>Start Year</t>
  </si>
  <si>
    <t>Start Month</t>
  </si>
  <si>
    <t>City Funding Amount Per Unit</t>
  </si>
  <si>
    <t xml:space="preserve">   1-4 Unit Buildings</t>
  </si>
  <si>
    <t xml:space="preserve">   5-9 Unit Buildings</t>
  </si>
  <si>
    <t xml:space="preserve">   10+ Unit Buildings</t>
  </si>
  <si>
    <t>Project Funding Limit</t>
  </si>
  <si>
    <t xml:space="preserve">   Operating Cost Minimum</t>
  </si>
  <si>
    <t xml:space="preserve">   Hard Cost Contingency</t>
  </si>
  <si>
    <t xml:space="preserve">    Year 1</t>
  </si>
  <si>
    <t xml:space="preserve">    Year 5</t>
  </si>
  <si>
    <t xml:space="preserve">    Year 10</t>
  </si>
  <si>
    <t xml:space="preserve">    Year 20</t>
  </si>
  <si>
    <t xml:space="preserve">    Year 30</t>
  </si>
  <si>
    <t>Positive Cash Flow?</t>
  </si>
  <si>
    <t>Proposed Rents</t>
  </si>
  <si>
    <t>Existing Rents</t>
  </si>
  <si>
    <t>REPAYMENT OF CITY DEBT</t>
  </si>
  <si>
    <t>Minimum DCR</t>
  </si>
  <si>
    <t>Net Cash Flow After Reserves, Hard Debt Service and Oakland Monitoring Fee</t>
  </si>
  <si>
    <t xml:space="preserve">   Used in calculations</t>
  </si>
  <si>
    <t xml:space="preserve">   Informational</t>
  </si>
  <si>
    <t>Minimum Operating Costs</t>
  </si>
  <si>
    <t>Annual HCD Updates</t>
  </si>
  <si>
    <t>ACAH Project Financial Analysis Model</t>
  </si>
  <si>
    <t>Total Funds Available by Source</t>
  </si>
  <si>
    <t>Total Residential Development Costs</t>
  </si>
  <si>
    <t>Operating Budget,  Financing Sources and Assumptions</t>
  </si>
  <si>
    <t>REHABILITATION HARD COSTS</t>
  </si>
  <si>
    <t>Total Rehab Hard Costs</t>
  </si>
  <si>
    <t>Rehabilitation Hard Costs</t>
  </si>
  <si>
    <t>Other Soft Costs</t>
  </si>
  <si>
    <t>Developer Fee / Costs</t>
  </si>
  <si>
    <t>Amortization (Yrs)</t>
  </si>
  <si>
    <t xml:space="preserve">   </t>
  </si>
  <si>
    <t>Maximum Supportable Mortgage Amount Based on NOI and Terms:</t>
  </si>
  <si>
    <t>Calculated Debt Service Based on Loan Amount and Terms:</t>
  </si>
  <si>
    <t>Funding Source/Description</t>
  </si>
  <si>
    <t>Primary Housing Type</t>
  </si>
  <si>
    <t>Exceeds?</t>
  </si>
  <si>
    <t>End Use</t>
  </si>
  <si>
    <t>Tenant-owned?</t>
  </si>
  <si>
    <t>Meets or Exceeds?</t>
  </si>
  <si>
    <t>Construction Type</t>
  </si>
  <si>
    <t xml:space="preserve">City of Oakland NOFA </t>
  </si>
  <si>
    <t>Data entry tied to calculations; note that some cells have pull-down options</t>
  </si>
  <si>
    <t xml:space="preserve">Tenant-Provided? </t>
  </si>
  <si>
    <t>Balance (check)</t>
  </si>
  <si>
    <t>3rd Party Construction Management Oversight</t>
  </si>
  <si>
    <t>3rd Party PM/Financial Consultant</t>
  </si>
  <si>
    <t>Training/Stewardship Tech Assistance Reserve</t>
  </si>
  <si>
    <t>NET CASH FLOW AFTER PAYMENT OF DEFERRED DEVELOPER FEE</t>
  </si>
  <si>
    <t>Developer Fee (total)</t>
  </si>
  <si>
    <t>DEFERRED DEVELOPER FEE</t>
  </si>
  <si>
    <t>Payments</t>
  </si>
  <si>
    <t>% CF Allocated to fee</t>
  </si>
  <si>
    <t>% of Cash Flow to Developer Fee Until Paid Off</t>
  </si>
  <si>
    <t>Developer Share of Residual Receipts and Deferred Developer Fee</t>
  </si>
  <si>
    <t>Beginning Balance</t>
  </si>
  <si>
    <t>NET CASH FLOW AFTER HARD LOAN DEBT SERVICE AND MONITORING FEES</t>
  </si>
  <si>
    <t>Deferred portion of developer fee (if any)</t>
  </si>
  <si>
    <t>ACAH or other City Loan (previous if applic)</t>
  </si>
  <si>
    <t>ACAH Loan (requested amount)</t>
  </si>
  <si>
    <t xml:space="preserve">Describe (optional): </t>
  </si>
  <si>
    <t>Enter Other Funding Source Name</t>
  </si>
  <si>
    <t>LAND AND ACQUISITION COSTS</t>
  </si>
  <si>
    <t>Check if source is over or (under) costs</t>
  </si>
  <si>
    <t>At Risk and Non-Targeted</t>
  </si>
  <si>
    <t>CTCAC Operating Costs per Unit Minimums for 2022 Applications, East Bay Region (Alameda and Contra Costa Counties)</t>
  </si>
  <si>
    <t>TAB NAME</t>
  </si>
  <si>
    <t>COMMENT</t>
  </si>
  <si>
    <r>
      <t xml:space="preserve">(List </t>
    </r>
    <r>
      <rPr>
        <b/>
        <i/>
        <sz val="14"/>
        <rFont val="Calibri"/>
        <family val="2"/>
      </rPr>
      <t>all</t>
    </r>
    <r>
      <rPr>
        <i/>
        <sz val="14"/>
        <rFont val="Calibri"/>
        <family val="2"/>
      </rPr>
      <t xml:space="preserve"> development funding sources and uses)</t>
    </r>
  </si>
  <si>
    <t>Stabilized Ops And Debt</t>
  </si>
  <si>
    <t>Assumed Household Size (Persons)</t>
  </si>
  <si>
    <t xml:space="preserve">Maximum Rents </t>
  </si>
  <si>
    <t xml:space="preserve">Source: </t>
  </si>
  <si>
    <t>BASIS FOR MIN OPERATING COSTS PER UNIT THRESHOLDS IN E24 AND E28</t>
  </si>
  <si>
    <r>
      <t xml:space="preserve">Input data into the </t>
    </r>
    <r>
      <rPr>
        <b/>
        <u val="single"/>
        <sz val="14"/>
        <color indexed="27"/>
        <rFont val="Calibri"/>
        <family val="2"/>
      </rPr>
      <t>GREEN TABS ONLY:</t>
    </r>
  </si>
  <si>
    <t>Site Acreage (s.f.)</t>
  </si>
  <si>
    <t>Square Feet</t>
  </si>
  <si>
    <t>Annual  Rent</t>
  </si>
  <si>
    <t>Annual Escalation:</t>
  </si>
  <si>
    <t>Net Cash Flow After Payment of Reserves and Hard Debt Service</t>
  </si>
  <si>
    <t>5% TDC less Developer Fee</t>
  </si>
  <si>
    <t>Meets Requirement?</t>
  </si>
  <si>
    <t>Proposed Developer Fee</t>
  </si>
  <si>
    <t>Calculation for Developer Fee ($10k/unit+80k)</t>
  </si>
  <si>
    <t xml:space="preserve"> Maximum Allowed Developer Fee (lesser of 5% or formula)</t>
  </si>
  <si>
    <t>December 2022</t>
  </si>
  <si>
    <t>laundry</t>
  </si>
  <si>
    <t>vending</t>
  </si>
  <si>
    <r>
      <t>Replacement Reserves</t>
    </r>
    <r>
      <rPr>
        <b/>
        <i/>
        <sz val="11"/>
        <rFont val="Calibri"/>
        <family val="2"/>
      </rPr>
      <t xml:space="preserve"> ($500/unit/year minimum)</t>
    </r>
  </si>
  <si>
    <t>Note: Pursuant to California Health &amp; Safety Code Section 50053, maximum rents for low income households at 80% AMI will be set at 30% of 60% AMI.</t>
  </si>
  <si>
    <t>AMI Level (Income)</t>
  </si>
  <si>
    <t>Utility Allowances, Oakland Housing Authority (Effective 7/01/2022)</t>
  </si>
  <si>
    <t>Electric</t>
  </si>
  <si>
    <t>Lighting</t>
  </si>
  <si>
    <t>Water</t>
  </si>
  <si>
    <t>Tenant-Owned Stove</t>
  </si>
  <si>
    <t>Tenant-Owned Refrigerator</t>
  </si>
  <si>
    <t>Utility</t>
  </si>
  <si>
    <t>Source: http://www.oakha.org/residents/housing%20choice-voucher-residents/pages/default.aspx</t>
  </si>
  <si>
    <t>Tenant- Provided?</t>
  </si>
  <si>
    <t>n/a</t>
  </si>
  <si>
    <t>Total based on Schedule</t>
  </si>
  <si>
    <t>Use alternate method?</t>
  </si>
  <si>
    <t>(if yes, enter:)</t>
  </si>
  <si>
    <t>Utility Allowance Worksheet</t>
  </si>
  <si>
    <t>https://cao-94612.s3.amazonaws.com/documents/2022-Rent-Limits-11-Occupancy-Standard.pdf</t>
  </si>
  <si>
    <r>
      <t xml:space="preserve">Other Revenue </t>
    </r>
    <r>
      <rPr>
        <sz val="9"/>
        <rFont val="Calibri"/>
        <family val="2"/>
      </rPr>
      <t>(explain, e.g., laundry, vending)</t>
    </r>
    <r>
      <rPr>
        <sz val="11"/>
        <rFont val="Calibri"/>
        <family val="2"/>
      </rPr>
      <t xml:space="preserve"> </t>
    </r>
  </si>
  <si>
    <t>Total Gross Potential Revenue - Upon Full Conversion</t>
  </si>
  <si>
    <t>Lesser of Affordable Rent or In-Place Rent</t>
  </si>
  <si>
    <t>Max Net Afford Mo. Rent (Total)</t>
  </si>
  <si>
    <t>In-Place Rent (Per Unit)</t>
  </si>
  <si>
    <t>Monthly Subsidized Rent Amount (Per Unit)</t>
  </si>
  <si>
    <t>Monthly Subsidized Rent Amount (Total)</t>
  </si>
  <si>
    <t>Utility Allowance</t>
  </si>
  <si>
    <t>Max Affordable Rent PUPM</t>
  </si>
  <si>
    <t>Max Affordable Rent PUPM Less Utilities</t>
  </si>
  <si>
    <t>Net Max Affordable Rent</t>
  </si>
  <si>
    <t>Total Gross Potential Revenue - Year 1</t>
  </si>
  <si>
    <t>Year 1 Gross Potential Rent Revenue</t>
  </si>
  <si>
    <t>Unrestricted Units Not Designated for Conversion</t>
  </si>
  <si>
    <t>Unrestricted Units</t>
  </si>
  <si>
    <t>Projected Rent Per Unit</t>
  </si>
  <si>
    <r>
      <t xml:space="preserve">Year 1 Gross Potential Rent Revenue </t>
    </r>
    <r>
      <rPr>
        <sz val="11"/>
        <rFont val="Calibri"/>
        <family val="2"/>
      </rPr>
      <t>(from Rents tab)</t>
    </r>
  </si>
  <si>
    <t>City of Oakland Monitoring Fees</t>
  </si>
  <si>
    <t>Base Fee</t>
  </si>
  <si>
    <t>Per Unit Fee</t>
  </si>
  <si>
    <t>Total Annual Fee</t>
  </si>
  <si>
    <t>Number of Units</t>
  </si>
  <si>
    <t>RENTAL INCOME BASED ON YEAR 1 RENTS</t>
  </si>
  <si>
    <t>RENTAL INCOME BASED ON GROSS POTENTIAL RENT UPON FULL CONVERSION</t>
  </si>
  <si>
    <t>Less: 5% Vacancy Allowance</t>
  </si>
  <si>
    <t>Gross Effective Potential Income Upon Conversion</t>
  </si>
  <si>
    <r>
      <t>Net Operating Income Based on Potential Rents</t>
    </r>
    <r>
      <rPr>
        <i/>
        <sz val="11"/>
        <rFont val="Calibri"/>
        <family val="2"/>
      </rPr>
      <t xml:space="preserve"> (GEI less Operating Expenses)</t>
    </r>
  </si>
  <si>
    <r>
      <t xml:space="preserve">Input data into all </t>
    </r>
    <r>
      <rPr>
        <b/>
        <sz val="14"/>
        <color indexed="8"/>
        <rFont val="Calibri"/>
        <family val="2"/>
      </rPr>
      <t>Yellow and Peach Shaded Cells in the Above Tabs (do not add data to other cell locations)</t>
    </r>
  </si>
  <si>
    <t>(Enter information only in the Utility Allowance Worksheet Box)</t>
  </si>
  <si>
    <t>(Enter explanations only in the Explanation Notes boxes if applicable)</t>
  </si>
  <si>
    <t>Indicate which utilities are paid for by tenants in Column titled "Tenant-Provided?" Pull Down Menu.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</si>
</sst>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@&quot;\ 0.0%"/>
    <numFmt numFmtId="165" formatCode="&quot;$&quot;#,##0\ &quot;Per Unit&quot;"/>
    <numFmt numFmtId="166" formatCode="0.0"/>
    <numFmt numFmtId="167" formatCode="0.0%"/>
    <numFmt numFmtId="168" formatCode="&quot;$&quot;#,##0"/>
    <numFmt numFmtId="169" formatCode="0%\ &quot;of Median&quot;"/>
    <numFmt numFmtId="170" formatCode="0.0\ &quot;Persons&quot;"/>
    <numFmt numFmtId="171" formatCode="0\ &quot;Months&quot;"/>
    <numFmt numFmtId="172" formatCode="0\ &quot;Bedrooms&quot;"/>
    <numFmt numFmtId="173" formatCode="0\ &quot;Bedroom&quot;"/>
    <numFmt numFmtId="174" formatCode="&quot;$&quot;#,##0&quot;/unit/mo.&quot;"/>
    <numFmt numFmtId="175" formatCode="0.000%"/>
    <numFmt numFmtId="176" formatCode="&quot;$&quot;#,##0\ &quot;/Unit&quot;"/>
    <numFmt numFmtId="177" formatCode="0.0%\ &quot;of Units&quot;"/>
    <numFmt numFmtId="178" formatCode="&quot;$&quot;#,##0\ \ &quot;hh&quot;"/>
    <numFmt numFmtId="179" formatCode="_(* #,##0_);_(* \(#,##0\);_(* &quot;-&quot;??_);_(@_)"/>
    <numFmt numFmtId="180" formatCode="_(&quot;$&quot;* #,##0_);_(&quot;$&quot;* \(#,##0\);_(&quot;$&quot;* &quot;-&quot;??_);_(@_)"/>
    <numFmt numFmtId="181" formatCode="#,##0.0"/>
    <numFmt numFmtId="182" formatCode="0.00_);[Red]\(0.00\)"/>
    <numFmt numFmtId="183" formatCode="0.000_)"/>
    <numFmt numFmtId="184" formatCode="&quot;$&quot;#,##0\ ;\(&quot;$&quot;#,##0\)"/>
    <numFmt numFmtId="185" formatCode="&quot;$&quot;#,##0\ ;[Red]\(&quot;$&quot;#,##0\)"/>
    <numFmt numFmtId="186" formatCode="&quot;$&quot;#,##0.00\ ;[Red]\(&quot;$&quot;#,##0.00\)"/>
    <numFmt numFmtId="187" formatCode="_ * #,##0_ ;_ * \-#,##0_ ;_ * &quot;-&quot;_ ;_ @_ "/>
    <numFmt numFmtId="188" formatCode="0\ &quot;BR&quot;"/>
    <numFmt numFmtId="189" formatCode="0%\ &quot;AMI&quot;"/>
    <numFmt numFmtId="190" formatCode="_([$€-2]* #,##0.00_);_([$€-2]* \(#,##0.00\);_([$€-2]* &quot;-&quot;??_)"/>
    <numFmt numFmtId="191" formatCode="0.00\ &quot; DCR&quot;"/>
    <numFmt numFmtId="192" formatCode="0.00%\ &quot;Esc&quot;"/>
    <numFmt numFmtId="193" formatCode="[$-409]mmm\-yy;@"/>
    <numFmt numFmtId="194" formatCode="0\ &quot;Years&quot;"/>
    <numFmt numFmtId="195" formatCode="&quot;$&quot;#,##0\ &quot;/Unit/Year&quot;"/>
    <numFmt numFmtId="196" formatCode="&quot;Year&quot;\ 0"/>
    <numFmt numFmtId="197" formatCode="&quot;Table&quot;\ 0"/>
    <numFmt numFmtId="198" formatCode="_(* #,##0.00%\);_(* \(#,##0.00%\);_(* &quot;-&quot;?_);_(@_)"/>
    <numFmt numFmtId="199" formatCode="&quot;$&quot;#,##0.00"/>
    <numFmt numFmtId="200" formatCode="_(* #,##0.00%_);_(* \(#,##0.00%\);_(* &quot;-&quot;?_);_(@_)"/>
    <numFmt numFmtId="201" formatCode="m/d/yy;@"/>
  </numFmts>
  <fonts count="136">
    <font>
      <sz val="12"/>
      <name val="Optima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Geneva"/>
      <family val="2"/>
    </font>
    <font>
      <sz val="10"/>
      <name val="Optima"/>
      <family val="2"/>
    </font>
    <font>
      <b/>
      <sz val="12"/>
      <name val="Optima"/>
      <family val="2"/>
    </font>
    <font>
      <u val="single"/>
      <sz val="12"/>
      <name val="Optima"/>
      <family val="2"/>
    </font>
    <font>
      <sz val="8"/>
      <name val="Optima"/>
      <family val="2"/>
    </font>
    <font>
      <sz val="11"/>
      <color indexed="14"/>
      <name val="Calibri"/>
      <family val="2"/>
    </font>
    <font>
      <sz val="12"/>
      <color indexed="10"/>
      <name val="Opti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b/>
      <u val="single"/>
      <sz val="11"/>
      <name val="Calibri"/>
      <family val="2"/>
    </font>
    <font>
      <u val="single"/>
      <sz val="12"/>
      <color indexed="12"/>
      <name val="Optima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 MT"/>
      <family val="0"/>
    </font>
    <font>
      <sz val="11"/>
      <name val="Tms Rmn"/>
      <family val="1"/>
    </font>
    <font>
      <sz val="12"/>
      <color indexed="8"/>
      <name val="Times New Roman"/>
      <family val="1"/>
    </font>
    <font>
      <sz val="12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sz val="12"/>
      <color indexed="9"/>
      <name val="Helv"/>
      <family val="0"/>
    </font>
    <font>
      <sz val="12"/>
      <color indexed="12"/>
      <name val="Helv"/>
      <family val="0"/>
    </font>
    <font>
      <sz val="12"/>
      <color indexed="13"/>
      <name val="Helv"/>
      <family val="0"/>
    </font>
    <font>
      <sz val="12"/>
      <color indexed="17"/>
      <name val="Helv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Courier"/>
      <family val="3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0"/>
      <color indexed="12"/>
      <name val="Geneva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Optima"/>
      <family val="2"/>
    </font>
    <font>
      <b/>
      <u val="doubleAccounting"/>
      <sz val="11"/>
      <name val="Calibri"/>
      <family val="2"/>
    </font>
    <font>
      <sz val="9"/>
      <name val="Calibri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0"/>
      <color indexed="12"/>
      <name val="Times New Roman"/>
      <family val="1"/>
    </font>
    <font>
      <b/>
      <u val="single"/>
      <sz val="14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2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sz val="11"/>
      <color indexed="22"/>
      <name val="Calibri"/>
      <family val="2"/>
    </font>
    <font>
      <i/>
      <sz val="11"/>
      <color indexed="8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b/>
      <u val="single"/>
      <sz val="14"/>
      <color indexed="27"/>
      <name val="Calibri"/>
      <family val="2"/>
    </font>
    <font>
      <b/>
      <i/>
      <sz val="11"/>
      <name val="Calibri"/>
      <family val="2"/>
    </font>
    <font>
      <b/>
      <i/>
      <sz val="26"/>
      <name val="Calibri"/>
      <family val="2"/>
    </font>
    <font>
      <i/>
      <sz val="26"/>
      <name val="Calibri"/>
      <family val="2"/>
    </font>
    <font>
      <i/>
      <sz val="9"/>
      <name val="Calibri"/>
      <family val="2"/>
    </font>
    <font>
      <i/>
      <u val="single"/>
      <sz val="10"/>
      <color indexed="12"/>
      <name val="Optima"/>
      <family val="2"/>
    </font>
    <font>
      <u val="single"/>
      <sz val="12"/>
      <color indexed="20"/>
      <name val="Opti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Optima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  <font>
      <sz val="11"/>
      <color theme="0" tint="-0.1499900072813034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3FFD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/>
      <right style="medium"/>
      <top style="medium"/>
      <bottom style="medium"/>
    </border>
    <border>
      <left/>
      <right style="double">
        <color rgb="FF000000"/>
      </right>
      <top style="medium"/>
      <bottom style="medium"/>
    </border>
    <border>
      <left style="thin">
        <color rgb="FF000000"/>
      </left>
      <right style="double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/>
      <right/>
      <top style="thin">
        <color rgb="FF000000"/>
      </top>
      <bottom/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105" fillId="2" borderId="0" applyNumberFormat="0" applyBorder="0" applyAlignment="0" applyProtection="0"/>
    <xf numFmtId="0" fontId="40" fillId="3" borderId="0" applyNumberFormat="0" applyBorder="0" applyAlignment="0" applyProtection="0"/>
    <xf numFmtId="0" fontId="105" fillId="4" borderId="0" applyNumberFormat="0" applyBorder="0" applyAlignment="0" applyProtection="0"/>
    <xf numFmtId="0" fontId="40" fillId="5" borderId="0" applyNumberFormat="0" applyBorder="0" applyAlignment="0" applyProtection="0"/>
    <xf numFmtId="0" fontId="105" fillId="6" borderId="0" applyNumberFormat="0" applyBorder="0" applyAlignment="0" applyProtection="0"/>
    <xf numFmtId="0" fontId="40" fillId="7" borderId="0" applyNumberFormat="0" applyBorder="0" applyAlignment="0" applyProtection="0"/>
    <xf numFmtId="0" fontId="105" fillId="8" borderId="0" applyNumberFormat="0" applyBorder="0" applyAlignment="0" applyProtection="0"/>
    <xf numFmtId="0" fontId="40" fillId="3" borderId="0" applyNumberFormat="0" applyBorder="0" applyAlignment="0" applyProtection="0"/>
    <xf numFmtId="0" fontId="105" fillId="9" borderId="0" applyNumberFormat="0" applyBorder="0" applyAlignment="0" applyProtection="0"/>
    <xf numFmtId="0" fontId="40" fillId="10" borderId="0" applyNumberFormat="0" applyBorder="0" applyAlignment="0" applyProtection="0"/>
    <xf numFmtId="0" fontId="105" fillId="11" borderId="0" applyNumberFormat="0" applyBorder="0" applyAlignment="0" applyProtection="0"/>
    <xf numFmtId="0" fontId="40" fillId="5" borderId="0" applyNumberFormat="0" applyBorder="0" applyAlignment="0" applyProtection="0"/>
    <xf numFmtId="0" fontId="105" fillId="12" borderId="0" applyNumberFormat="0" applyBorder="0" applyAlignment="0" applyProtection="0"/>
    <xf numFmtId="0" fontId="40" fillId="13" borderId="0" applyNumberFormat="0" applyBorder="0" applyAlignment="0" applyProtection="0"/>
    <xf numFmtId="0" fontId="105" fillId="14" borderId="0" applyNumberFormat="0" applyBorder="0" applyAlignment="0" applyProtection="0"/>
    <xf numFmtId="0" fontId="40" fillId="15" borderId="0" applyNumberFormat="0" applyBorder="0" applyAlignment="0" applyProtection="0"/>
    <xf numFmtId="0" fontId="105" fillId="16" borderId="0" applyNumberFormat="0" applyBorder="0" applyAlignment="0" applyProtection="0"/>
    <xf numFmtId="0" fontId="40" fillId="17" borderId="0" applyNumberFormat="0" applyBorder="0" applyAlignment="0" applyProtection="0"/>
    <xf numFmtId="0" fontId="105" fillId="18" borderId="0" applyNumberFormat="0" applyBorder="0" applyAlignment="0" applyProtection="0"/>
    <xf numFmtId="0" fontId="40" fillId="13" borderId="0" applyNumberFormat="0" applyBorder="0" applyAlignment="0" applyProtection="0"/>
    <xf numFmtId="0" fontId="105" fillId="19" borderId="0" applyNumberFormat="0" applyBorder="0" applyAlignment="0" applyProtection="0"/>
    <xf numFmtId="0" fontId="40" fillId="20" borderId="0" applyNumberFormat="0" applyBorder="0" applyAlignment="0" applyProtection="0"/>
    <xf numFmtId="0" fontId="105" fillId="21" borderId="0" applyNumberFormat="0" applyBorder="0" applyAlignment="0" applyProtection="0"/>
    <xf numFmtId="0" fontId="40" fillId="5" borderId="0" applyNumberFormat="0" applyBorder="0" applyAlignment="0" applyProtection="0"/>
    <xf numFmtId="0" fontId="105" fillId="22" borderId="0" applyNumberFormat="0" applyBorder="0" applyAlignment="0" applyProtection="0"/>
    <xf numFmtId="0" fontId="41" fillId="23" borderId="0" applyNumberFormat="0" applyBorder="0" applyAlignment="0" applyProtection="0"/>
    <xf numFmtId="0" fontId="105" fillId="24" borderId="0" applyNumberFormat="0" applyBorder="0" applyAlignment="0" applyProtection="0"/>
    <xf numFmtId="0" fontId="41" fillId="15" borderId="0" applyNumberFormat="0" applyBorder="0" applyAlignment="0" applyProtection="0"/>
    <xf numFmtId="0" fontId="105" fillId="25" borderId="0" applyNumberFormat="0" applyBorder="0" applyAlignment="0" applyProtection="0"/>
    <xf numFmtId="0" fontId="41" fillId="17" borderId="0" applyNumberFormat="0" applyBorder="0" applyAlignment="0" applyProtection="0"/>
    <xf numFmtId="0" fontId="105" fillId="26" borderId="0" applyNumberFormat="0" applyBorder="0" applyAlignment="0" applyProtection="0"/>
    <xf numFmtId="0" fontId="41" fillId="13" borderId="0" applyNumberFormat="0" applyBorder="0" applyAlignment="0" applyProtection="0"/>
    <xf numFmtId="0" fontId="105" fillId="27" borderId="0" applyNumberFormat="0" applyBorder="0" applyAlignment="0" applyProtection="0"/>
    <xf numFmtId="0" fontId="41" fillId="23" borderId="0" applyNumberFormat="0" applyBorder="0" applyAlignment="0" applyProtection="0"/>
    <xf numFmtId="0" fontId="105" fillId="28" borderId="0" applyNumberFormat="0" applyBorder="0" applyAlignment="0" applyProtection="0"/>
    <xf numFmtId="0" fontId="41" fillId="5" borderId="0" applyNumberFormat="0" applyBorder="0" applyAlignment="0" applyProtection="0"/>
    <xf numFmtId="5" fontId="0" fillId="29" borderId="0">
      <alignment horizontal="right"/>
      <protection/>
    </xf>
    <xf numFmtId="5" fontId="0" fillId="30" borderId="0">
      <alignment horizontal="right"/>
      <protection/>
    </xf>
    <xf numFmtId="5" fontId="0" fillId="31" borderId="0">
      <alignment horizontal="right"/>
      <protection/>
    </xf>
    <xf numFmtId="0" fontId="106" fillId="32" borderId="0" applyNumberFormat="0" applyBorder="0" applyAlignment="0" applyProtection="0"/>
    <xf numFmtId="0" fontId="41" fillId="23" borderId="0" applyNumberFormat="0" applyBorder="0" applyAlignment="0" applyProtection="0"/>
    <xf numFmtId="0" fontId="106" fillId="33" borderId="0" applyNumberFormat="0" applyBorder="0" applyAlignment="0" applyProtection="0"/>
    <xf numFmtId="0" fontId="41" fillId="34" borderId="0" applyNumberFormat="0" applyBorder="0" applyAlignment="0" applyProtection="0"/>
    <xf numFmtId="0" fontId="106" fillId="35" borderId="0" applyNumberFormat="0" applyBorder="0" applyAlignment="0" applyProtection="0"/>
    <xf numFmtId="0" fontId="41" fillId="36" borderId="0" applyNumberFormat="0" applyBorder="0" applyAlignment="0" applyProtection="0"/>
    <xf numFmtId="0" fontId="106" fillId="37" borderId="0" applyNumberFormat="0" applyBorder="0" applyAlignment="0" applyProtection="0"/>
    <xf numFmtId="0" fontId="41" fillId="38" borderId="0" applyNumberFormat="0" applyBorder="0" applyAlignment="0" applyProtection="0"/>
    <xf numFmtId="0" fontId="106" fillId="39" borderId="0" applyNumberFormat="0" applyBorder="0" applyAlignment="0" applyProtection="0"/>
    <xf numFmtId="0" fontId="41" fillId="23" borderId="0" applyNumberFormat="0" applyBorder="0" applyAlignment="0" applyProtection="0"/>
    <xf numFmtId="0" fontId="106" fillId="40" borderId="0" applyNumberFormat="0" applyBorder="0" applyAlignment="0" applyProtection="0"/>
    <xf numFmtId="0" fontId="41" fillId="41" borderId="0" applyNumberFormat="0" applyBorder="0" applyAlignment="0" applyProtection="0"/>
    <xf numFmtId="0" fontId="107" fillId="42" borderId="0" applyNumberFormat="0" applyBorder="0" applyAlignment="0" applyProtection="0"/>
    <xf numFmtId="0" fontId="42" fillId="43" borderId="0" applyNumberFormat="0" applyBorder="0" applyAlignment="0" applyProtection="0"/>
    <xf numFmtId="0" fontId="27" fillId="0" borderId="1" applyNumberFormat="0" applyFill="0" applyAlignment="0" applyProtection="0"/>
    <xf numFmtId="181" fontId="28" fillId="0" borderId="0" applyFont="0" applyFill="0" applyBorder="0" applyAlignment="0" applyProtection="0"/>
    <xf numFmtId="0" fontId="108" fillId="44" borderId="2" applyNumberFormat="0" applyAlignment="0" applyProtection="0"/>
    <xf numFmtId="0" fontId="43" fillId="3" borderId="3" applyNumberFormat="0" applyAlignment="0" applyProtection="0"/>
    <xf numFmtId="0" fontId="109" fillId="45" borderId="4" applyNumberFormat="0" applyAlignment="0" applyProtection="0"/>
    <xf numFmtId="0" fontId="44" fillId="46" borderId="5" applyNumberFormat="0" applyAlignment="0" applyProtection="0"/>
    <xf numFmtId="43" fontId="0" fillId="0" borderId="0" applyFont="0" applyFill="0" applyBorder="0" applyAlignment="0" applyProtection="0"/>
    <xf numFmtId="183" fontId="29" fillId="0" borderId="0">
      <alignment/>
      <protection/>
    </xf>
    <xf numFmtId="183" fontId="29" fillId="0" borderId="0">
      <alignment/>
      <protection/>
    </xf>
    <xf numFmtId="183" fontId="29" fillId="0" borderId="0">
      <alignment/>
      <protection/>
    </xf>
    <xf numFmtId="183" fontId="29" fillId="0" borderId="0">
      <alignment/>
      <protection/>
    </xf>
    <xf numFmtId="183" fontId="29" fillId="0" borderId="0">
      <alignment/>
      <protection/>
    </xf>
    <xf numFmtId="183" fontId="29" fillId="0" borderId="0">
      <alignment/>
      <protection/>
    </xf>
    <xf numFmtId="183" fontId="29" fillId="0" borderId="0">
      <alignment/>
      <protection/>
    </xf>
    <xf numFmtId="183" fontId="29" fillId="0" borderId="0">
      <alignment/>
      <protection/>
    </xf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30" fillId="0" borderId="0" applyFont="0" applyFill="0" applyBorder="0" applyAlignment="0" applyProtection="0"/>
    <xf numFmtId="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184" fontId="30" fillId="0" borderId="0" applyFont="0" applyFill="0" applyBorder="0" applyAlignment="0" applyProtection="0"/>
    <xf numFmtId="15" fontId="31" fillId="0" borderId="6" applyFont="0" applyFill="0" applyBorder="0" applyProtection="0">
      <alignment horizontal="center"/>
    </xf>
    <xf numFmtId="190" fontId="45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38" fontId="31" fillId="0" borderId="0" applyFill="0" applyBorder="0" applyAlignment="0" applyProtection="0"/>
    <xf numFmtId="0" fontId="112" fillId="47" borderId="0" applyNumberFormat="0" applyBorder="0" applyAlignment="0" applyProtection="0"/>
    <xf numFmtId="0" fontId="47" fillId="48" borderId="0" applyNumberFormat="0" applyBorder="0" applyAlignment="0" applyProtection="0"/>
    <xf numFmtId="38" fontId="32" fillId="13" borderId="0" applyNumberFormat="0" applyBorder="0" applyAlignment="0" applyProtection="0"/>
    <xf numFmtId="0" fontId="33" fillId="0" borderId="7" applyNumberFormat="0" applyAlignment="0" applyProtection="0"/>
    <xf numFmtId="0" fontId="33" fillId="0" borderId="8">
      <alignment horizontal="left" vertical="center"/>
      <protection/>
    </xf>
    <xf numFmtId="0" fontId="11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114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115" fillId="0" borderId="13" applyNumberFormat="0" applyFill="0" applyAlignment="0" applyProtection="0"/>
    <xf numFmtId="0" fontId="50" fillId="0" borderId="14" applyNumberFormat="0" applyFill="0" applyAlignment="0" applyProtection="0"/>
    <xf numFmtId="0" fontId="1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2" fontId="36" fillId="0" borderId="0" applyFill="0" applyBorder="0" applyAlignment="0" applyProtection="0"/>
    <xf numFmtId="0" fontId="20" fillId="0" borderId="0" applyNumberFormat="0" applyFill="0" applyBorder="0" applyAlignment="0" applyProtection="0"/>
    <xf numFmtId="0" fontId="116" fillId="49" borderId="2" applyNumberFormat="0" applyAlignment="0" applyProtection="0"/>
    <xf numFmtId="5" fontId="37" fillId="0" borderId="0" applyFill="0" applyBorder="0" applyAlignment="0" applyProtection="0"/>
    <xf numFmtId="0" fontId="51" fillId="5" borderId="3" applyNumberFormat="0" applyAlignment="0" applyProtection="0"/>
    <xf numFmtId="0" fontId="51" fillId="5" borderId="3" applyNumberFormat="0" applyAlignment="0" applyProtection="0"/>
    <xf numFmtId="38" fontId="52" fillId="0" borderId="0" applyFont="0" applyAlignment="0" applyProtection="0"/>
    <xf numFmtId="37" fontId="38" fillId="0" borderId="6" applyNumberFormat="0" applyFont="0" applyFill="0" applyAlignment="0" applyProtection="0"/>
    <xf numFmtId="0" fontId="117" fillId="0" borderId="15" applyNumberFormat="0" applyFill="0" applyAlignment="0" applyProtection="0"/>
    <xf numFmtId="0" fontId="53" fillId="0" borderId="16" applyNumberFormat="0" applyFill="0" applyAlignment="0" applyProtection="0"/>
    <xf numFmtId="0" fontId="118" fillId="50" borderId="0" applyNumberFormat="0" applyBorder="0" applyAlignment="0" applyProtection="0"/>
    <xf numFmtId="0" fontId="54" fillId="17" borderId="0" applyNumberFormat="0" applyBorder="0" applyAlignment="0" applyProtection="0"/>
    <xf numFmtId="0" fontId="26" fillId="0" borderId="0">
      <alignment/>
      <protection/>
    </xf>
    <xf numFmtId="187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51" borderId="17" applyNumberFormat="0" applyFont="0" applyAlignment="0" applyProtection="0"/>
    <xf numFmtId="0" fontId="26" fillId="7" borderId="18" applyNumberFormat="0" applyFont="0" applyAlignment="0" applyProtection="0"/>
    <xf numFmtId="0" fontId="120" fillId="44" borderId="19" applyNumberFormat="0" applyAlignment="0" applyProtection="0"/>
    <xf numFmtId="0" fontId="55" fillId="3" borderId="20" applyNumberFormat="0" applyAlignment="0" applyProtection="0"/>
    <xf numFmtId="37" fontId="39" fillId="0" borderId="0" applyFill="0" applyBorder="0" applyAlignment="0" applyProtection="0"/>
    <xf numFmtId="9" fontId="3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>
      <alignment/>
      <protection/>
    </xf>
    <xf numFmtId="0" fontId="1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2" fillId="0" borderId="21" applyNumberFormat="0" applyFill="0" applyAlignment="0" applyProtection="0"/>
    <xf numFmtId="0" fontId="30" fillId="0" borderId="22" applyNumberFormat="0" applyFont="0" applyFill="0" applyAlignment="0" applyProtection="0"/>
    <xf numFmtId="0" fontId="57" fillId="0" borderId="23" applyNumberFormat="0" applyFill="0" applyAlignment="0" applyProtection="0"/>
    <xf numFmtId="0" fontId="12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184"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9" fontId="16" fillId="0" borderId="0" xfId="0" applyNumberFormat="1" applyFont="1" applyAlignment="1">
      <alignment/>
    </xf>
    <xf numFmtId="9" fontId="16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25" fillId="0" borderId="0" xfId="147">
      <alignment/>
      <protection/>
    </xf>
    <xf numFmtId="0" fontId="62" fillId="0" borderId="0" xfId="147" applyFont="1">
      <alignment/>
      <protection/>
    </xf>
    <xf numFmtId="0" fontId="25" fillId="0" borderId="0" xfId="147" applyAlignment="1">
      <alignment horizontal="center"/>
      <protection/>
    </xf>
    <xf numFmtId="44" fontId="25" fillId="0" borderId="0" xfId="97" applyFont="1" applyAlignment="1">
      <alignment/>
    </xf>
    <xf numFmtId="0" fontId="63" fillId="0" borderId="0" xfId="147" applyFont="1">
      <alignment/>
      <protection/>
    </xf>
    <xf numFmtId="0" fontId="63" fillId="0" borderId="0" xfId="147" applyFont="1" applyAlignment="1">
      <alignment horizontal="center"/>
      <protection/>
    </xf>
    <xf numFmtId="10" fontId="25" fillId="0" borderId="0" xfId="166" applyNumberFormat="1" applyFont="1" applyAlignment="1">
      <alignment horizontal="center"/>
    </xf>
    <xf numFmtId="44" fontId="25" fillId="0" borderId="0" xfId="147" applyNumberFormat="1">
      <alignment/>
      <protection/>
    </xf>
    <xf numFmtId="0" fontId="25" fillId="0" borderId="24" xfId="147" applyBorder="1">
      <alignment/>
      <protection/>
    </xf>
    <xf numFmtId="0" fontId="25" fillId="0" borderId="1" xfId="147" applyBorder="1">
      <alignment/>
      <protection/>
    </xf>
    <xf numFmtId="179" fontId="25" fillId="0" borderId="0" xfId="90" applyNumberFormat="1" applyFont="1" applyAlignment="1">
      <alignment horizontal="center"/>
    </xf>
    <xf numFmtId="179" fontId="25" fillId="0" borderId="0" xfId="147" applyNumberFormat="1">
      <alignment/>
      <protection/>
    </xf>
    <xf numFmtId="179" fontId="25" fillId="0" borderId="1" xfId="147" applyNumberFormat="1" applyBorder="1">
      <alignment/>
      <protection/>
    </xf>
    <xf numFmtId="0" fontId="25" fillId="0" borderId="25" xfId="147" applyBorder="1">
      <alignment/>
      <protection/>
    </xf>
    <xf numFmtId="0" fontId="25" fillId="0" borderId="26" xfId="147" applyBorder="1">
      <alignment/>
      <protection/>
    </xf>
    <xf numFmtId="43" fontId="25" fillId="0" borderId="0" xfId="147" applyNumberFormat="1">
      <alignment/>
      <protection/>
    </xf>
    <xf numFmtId="0" fontId="25" fillId="0" borderId="27" xfId="147" applyBorder="1">
      <alignment/>
      <protection/>
    </xf>
    <xf numFmtId="0" fontId="25" fillId="0" borderId="28" xfId="147" applyBorder="1">
      <alignment/>
      <protection/>
    </xf>
    <xf numFmtId="179" fontId="25" fillId="0" borderId="24" xfId="147" applyNumberFormat="1" applyBorder="1">
      <alignment/>
      <protection/>
    </xf>
    <xf numFmtId="0" fontId="25" fillId="46" borderId="29" xfId="147" applyFill="1" applyBorder="1" applyAlignment="1">
      <alignment horizontal="center"/>
      <protection/>
    </xf>
    <xf numFmtId="179" fontId="25" fillId="46" borderId="29" xfId="147" applyNumberFormat="1" applyFill="1" applyBorder="1" applyAlignment="1">
      <alignment horizontal="center"/>
      <protection/>
    </xf>
    <xf numFmtId="179" fontId="25" fillId="46" borderId="30" xfId="147" applyNumberFormat="1" applyFill="1" applyBorder="1" applyAlignment="1">
      <alignment horizontal="center"/>
      <protection/>
    </xf>
    <xf numFmtId="0" fontId="25" fillId="46" borderId="31" xfId="147" applyFill="1" applyBorder="1" applyAlignment="1">
      <alignment horizontal="center"/>
      <protection/>
    </xf>
    <xf numFmtId="179" fontId="25" fillId="46" borderId="31" xfId="147" applyNumberFormat="1" applyFill="1" applyBorder="1" applyAlignment="1">
      <alignment horizontal="center"/>
      <protection/>
    </xf>
    <xf numFmtId="179" fontId="25" fillId="46" borderId="32" xfId="147" applyNumberFormat="1" applyFill="1" applyBorder="1" applyAlignment="1">
      <alignment horizontal="center"/>
      <protection/>
    </xf>
    <xf numFmtId="0" fontId="25" fillId="0" borderId="33" xfId="147" applyBorder="1">
      <alignment/>
      <protection/>
    </xf>
    <xf numFmtId="179" fontId="25" fillId="0" borderId="28" xfId="147" applyNumberFormat="1" applyBorder="1">
      <alignment/>
      <protection/>
    </xf>
    <xf numFmtId="179" fontId="25" fillId="0" borderId="33" xfId="147" applyNumberFormat="1" applyBorder="1">
      <alignment/>
      <protection/>
    </xf>
    <xf numFmtId="0" fontId="25" fillId="0" borderId="29" xfId="147" applyBorder="1">
      <alignment/>
      <protection/>
    </xf>
    <xf numFmtId="0" fontId="65" fillId="0" borderId="0" xfId="147" applyFont="1">
      <alignment/>
      <protection/>
    </xf>
    <xf numFmtId="0" fontId="64" fillId="0" borderId="25" xfId="147" applyFont="1" applyBorder="1">
      <alignment/>
      <protection/>
    </xf>
    <xf numFmtId="179" fontId="25" fillId="0" borderId="33" xfId="90" applyNumberFormat="1" applyFont="1" applyBorder="1" applyAlignment="1">
      <alignment/>
    </xf>
    <xf numFmtId="179" fontId="25" fillId="0" borderId="28" xfId="148" applyNumberFormat="1" applyBorder="1">
      <alignment/>
      <protection/>
    </xf>
    <xf numFmtId="14" fontId="25" fillId="0" borderId="0" xfId="147" applyNumberFormat="1">
      <alignment/>
      <protection/>
    </xf>
    <xf numFmtId="179" fontId="25" fillId="0" borderId="28" xfId="136" applyNumberFormat="1" applyBorder="1">
      <alignment/>
      <protection/>
    </xf>
    <xf numFmtId="0" fontId="20" fillId="0" borderId="0" xfId="122" applyAlignment="1" applyProtection="1">
      <alignment/>
      <protection/>
    </xf>
    <xf numFmtId="179" fontId="16" fillId="0" borderId="0" xfId="0" applyNumberFormat="1" applyFont="1" applyAlignment="1">
      <alignment/>
    </xf>
    <xf numFmtId="179" fontId="16" fillId="0" borderId="0" xfId="89" applyNumberFormat="1" applyFont="1" applyBorder="1" applyAlignment="1">
      <alignment/>
    </xf>
    <xf numFmtId="5" fontId="16" fillId="0" borderId="0" xfId="0" applyNumberFormat="1" applyFont="1" applyAlignment="1">
      <alignment horizontal="right"/>
    </xf>
    <xf numFmtId="10" fontId="16" fillId="0" borderId="0" xfId="0" applyNumberFormat="1" applyFont="1" applyAlignment="1">
      <alignment horizontal="center"/>
    </xf>
    <xf numFmtId="179" fontId="15" fillId="0" borderId="33" xfId="86" applyNumberFormat="1" applyFont="1" applyBorder="1" applyAlignment="1">
      <alignment/>
    </xf>
    <xf numFmtId="0" fontId="25" fillId="0" borderId="34" xfId="147" applyBorder="1">
      <alignment/>
      <protection/>
    </xf>
    <xf numFmtId="179" fontId="25" fillId="0" borderId="34" xfId="147" applyNumberFormat="1" applyBorder="1">
      <alignment/>
      <protection/>
    </xf>
    <xf numFmtId="0" fontId="25" fillId="0" borderId="31" xfId="147" applyBorder="1">
      <alignment/>
      <protection/>
    </xf>
    <xf numFmtId="175" fontId="25" fillId="0" borderId="34" xfId="147" applyNumberFormat="1" applyBorder="1">
      <alignment/>
      <protection/>
    </xf>
    <xf numFmtId="10" fontId="25" fillId="0" borderId="34" xfId="147" applyNumberFormat="1" applyBorder="1">
      <alignment/>
      <protection/>
    </xf>
    <xf numFmtId="10" fontId="16" fillId="51" borderId="34" xfId="156" applyNumberFormat="1" applyFont="1" applyFill="1" applyBorder="1" applyAlignment="1" applyProtection="1">
      <alignment horizontal="right"/>
      <protection locked="0"/>
    </xf>
    <xf numFmtId="179" fontId="25" fillId="0" borderId="0" xfId="76" applyNumberFormat="1" applyFont="1" applyAlignment="1">
      <alignment/>
    </xf>
    <xf numFmtId="0" fontId="25" fillId="0" borderId="0" xfId="147" applyAlignment="1">
      <alignment horizontal="center" wrapText="1"/>
      <protection/>
    </xf>
    <xf numFmtId="179" fontId="25" fillId="0" borderId="32" xfId="147" applyNumberFormat="1" applyBorder="1">
      <alignment/>
      <protection/>
    </xf>
    <xf numFmtId="0" fontId="0" fillId="0" borderId="27" xfId="0" applyBorder="1" applyAlignment="1">
      <alignment/>
    </xf>
    <xf numFmtId="3" fontId="16" fillId="0" borderId="0" xfId="0" applyNumberFormat="1" applyFont="1" applyAlignment="1">
      <alignment/>
    </xf>
    <xf numFmtId="0" fontId="16" fillId="0" borderId="35" xfId="0" applyFont="1" applyBorder="1" applyAlignment="1">
      <alignment/>
    </xf>
    <xf numFmtId="179" fontId="25" fillId="0" borderId="30" xfId="147" applyNumberFormat="1" applyBorder="1">
      <alignment/>
      <protection/>
    </xf>
    <xf numFmtId="0" fontId="62" fillId="0" borderId="27" xfId="147" applyFont="1" applyBorder="1">
      <alignment/>
      <protection/>
    </xf>
    <xf numFmtId="0" fontId="25" fillId="0" borderId="30" xfId="147" applyBorder="1">
      <alignment/>
      <protection/>
    </xf>
    <xf numFmtId="0" fontId="25" fillId="0" borderId="32" xfId="147" applyBorder="1">
      <alignment/>
      <protection/>
    </xf>
    <xf numFmtId="0" fontId="16" fillId="51" borderId="34" xfId="0" applyFont="1" applyFill="1" applyBorder="1" applyAlignment="1" applyProtection="1">
      <alignment horizontal="center"/>
      <protection locked="0"/>
    </xf>
    <xf numFmtId="179" fontId="16" fillId="51" borderId="34" xfId="76" applyNumberFormat="1" applyFont="1" applyFill="1" applyBorder="1" applyAlignment="1" applyProtection="1">
      <alignment/>
      <protection locked="0"/>
    </xf>
    <xf numFmtId="10" fontId="16" fillId="51" borderId="34" xfId="156" applyNumberFormat="1" applyFont="1" applyFill="1" applyBorder="1" applyAlignment="1" applyProtection="1">
      <alignment/>
      <protection locked="0"/>
    </xf>
    <xf numFmtId="194" fontId="16" fillId="51" borderId="34" xfId="0" applyNumberFormat="1" applyFont="1" applyFill="1" applyBorder="1" applyAlignment="1" applyProtection="1">
      <alignment/>
      <protection locked="0"/>
    </xf>
    <xf numFmtId="10" fontId="124" fillId="51" borderId="34" xfId="156" applyNumberFormat="1" applyFont="1" applyFill="1" applyBorder="1" applyAlignment="1" applyProtection="1">
      <alignment/>
      <protection locked="0"/>
    </xf>
    <xf numFmtId="188" fontId="16" fillId="51" borderId="34" xfId="139" applyNumberFormat="1" applyFont="1" applyFill="1" applyBorder="1" applyAlignment="1" applyProtection="1">
      <alignment horizontal="center"/>
      <protection locked="0"/>
    </xf>
    <xf numFmtId="9" fontId="16" fillId="51" borderId="34" xfId="160" applyFont="1" applyFill="1" applyBorder="1" applyAlignment="1" applyProtection="1">
      <alignment/>
      <protection locked="0"/>
    </xf>
    <xf numFmtId="0" fontId="16" fillId="0" borderId="0" xfId="139" applyFont="1">
      <alignment/>
      <protection/>
    </xf>
    <xf numFmtId="0" fontId="16" fillId="0" borderId="0" xfId="137" applyFont="1">
      <alignment/>
      <protection/>
    </xf>
    <xf numFmtId="5" fontId="16" fillId="0" borderId="0" xfId="137" applyNumberFormat="1" applyFont="1">
      <alignment/>
      <protection/>
    </xf>
    <xf numFmtId="5" fontId="13" fillId="0" borderId="0" xfId="137" applyNumberFormat="1" applyFont="1">
      <alignment/>
      <protection/>
    </xf>
    <xf numFmtId="5" fontId="16" fillId="0" borderId="0" xfId="137" applyNumberFormat="1" applyFont="1" applyAlignment="1">
      <alignment horizontal="right"/>
      <protection/>
    </xf>
    <xf numFmtId="168" fontId="16" fillId="0" borderId="0" xfId="137" applyNumberFormat="1" applyFont="1">
      <alignment/>
      <protection/>
    </xf>
    <xf numFmtId="165" fontId="16" fillId="0" borderId="0" xfId="137" applyNumberFormat="1" applyFont="1" applyAlignment="1">
      <alignment horizontal="left"/>
      <protection/>
    </xf>
    <xf numFmtId="0" fontId="16" fillId="0" borderId="0" xfId="137" applyFont="1" applyAlignment="1">
      <alignment horizontal="left"/>
      <protection/>
    </xf>
    <xf numFmtId="0" fontId="13" fillId="0" borderId="0" xfId="137" applyFont="1" applyAlignment="1">
      <alignment horizontal="left"/>
      <protection/>
    </xf>
    <xf numFmtId="169" fontId="16" fillId="0" borderId="0" xfId="137" applyNumberFormat="1" applyFont="1" applyAlignment="1">
      <alignment horizontal="left"/>
      <protection/>
    </xf>
    <xf numFmtId="0" fontId="13" fillId="0" borderId="0" xfId="137" applyFont="1">
      <alignment/>
      <protection/>
    </xf>
    <xf numFmtId="165" fontId="16" fillId="0" borderId="0" xfId="137" applyNumberFormat="1" applyFont="1">
      <alignment/>
      <protection/>
    </xf>
    <xf numFmtId="0" fontId="0" fillId="0" borderId="0" xfId="137">
      <alignment/>
      <protection/>
    </xf>
    <xf numFmtId="0" fontId="0" fillId="0" borderId="36" xfId="137" applyBorder="1">
      <alignment/>
      <protection/>
    </xf>
    <xf numFmtId="165" fontId="16" fillId="0" borderId="37" xfId="137" applyNumberFormat="1" applyFont="1" applyBorder="1">
      <alignment/>
      <protection/>
    </xf>
    <xf numFmtId="0" fontId="16" fillId="0" borderId="37" xfId="137" applyFont="1" applyBorder="1">
      <alignment/>
      <protection/>
    </xf>
    <xf numFmtId="0" fontId="16" fillId="0" borderId="38" xfId="137" applyFont="1" applyBorder="1">
      <alignment/>
      <protection/>
    </xf>
    <xf numFmtId="0" fontId="13" fillId="0" borderId="39" xfId="146" applyFont="1" applyBorder="1">
      <alignment/>
      <protection/>
    </xf>
    <xf numFmtId="179" fontId="16" fillId="0" borderId="40" xfId="89" applyNumberFormat="1" applyFont="1" applyBorder="1" applyAlignment="1">
      <alignment/>
    </xf>
    <xf numFmtId="0" fontId="16" fillId="0" borderId="39" xfId="146" applyFont="1" applyBorder="1">
      <alignment/>
      <protection/>
    </xf>
    <xf numFmtId="0" fontId="124" fillId="0" borderId="0" xfId="137" applyFont="1">
      <alignment/>
      <protection/>
    </xf>
    <xf numFmtId="0" fontId="13" fillId="0" borderId="0" xfId="146" applyFont="1" applyAlignment="1">
      <alignment horizontal="center"/>
      <protection/>
    </xf>
    <xf numFmtId="0" fontId="16" fillId="0" borderId="36" xfId="137" applyFont="1" applyBorder="1">
      <alignment/>
      <protection/>
    </xf>
    <xf numFmtId="0" fontId="124" fillId="0" borderId="37" xfId="137" applyFont="1" applyBorder="1">
      <alignment/>
      <protection/>
    </xf>
    <xf numFmtId="0" fontId="16" fillId="0" borderId="40" xfId="137" applyFont="1" applyBorder="1">
      <alignment/>
      <protection/>
    </xf>
    <xf numFmtId="0" fontId="16" fillId="0" borderId="39" xfId="137" applyFont="1" applyBorder="1">
      <alignment/>
      <protection/>
    </xf>
    <xf numFmtId="15" fontId="125" fillId="0" borderId="0" xfId="137" applyNumberFormat="1" applyFont="1" applyAlignment="1">
      <alignment horizontal="center"/>
      <protection/>
    </xf>
    <xf numFmtId="0" fontId="13" fillId="0" borderId="0" xfId="137" applyFont="1" applyAlignment="1">
      <alignment horizontal="center"/>
      <protection/>
    </xf>
    <xf numFmtId="0" fontId="13" fillId="0" borderId="39" xfId="137" applyFont="1" applyBorder="1" applyAlignment="1">
      <alignment horizontal="center"/>
      <protection/>
    </xf>
    <xf numFmtId="0" fontId="124" fillId="0" borderId="38" xfId="137" applyFont="1" applyBorder="1">
      <alignment/>
      <protection/>
    </xf>
    <xf numFmtId="198" fontId="124" fillId="0" borderId="0" xfId="156" applyNumberFormat="1" applyFont="1" applyFill="1" applyBorder="1" applyAlignment="1">
      <alignment/>
    </xf>
    <xf numFmtId="0" fontId="125" fillId="0" borderId="39" xfId="146" applyFont="1" applyBorder="1">
      <alignment/>
      <protection/>
    </xf>
    <xf numFmtId="0" fontId="124" fillId="0" borderId="39" xfId="146" applyFont="1" applyBorder="1">
      <alignment/>
      <protection/>
    </xf>
    <xf numFmtId="10" fontId="124" fillId="0" borderId="0" xfId="156" applyNumberFormat="1" applyFont="1" applyFill="1" applyBorder="1" applyAlignment="1">
      <alignment/>
    </xf>
    <xf numFmtId="179" fontId="124" fillId="0" borderId="0" xfId="88" applyNumberFormat="1" applyFont="1" applyFill="1" applyBorder="1" applyAlignment="1">
      <alignment/>
    </xf>
    <xf numFmtId="0" fontId="126" fillId="0" borderId="39" xfId="146" applyFont="1" applyBorder="1">
      <alignment/>
      <protection/>
    </xf>
    <xf numFmtId="9" fontId="124" fillId="0" borderId="0" xfId="156" applyFont="1" applyFill="1" applyBorder="1" applyAlignment="1">
      <alignment/>
    </xf>
    <xf numFmtId="0" fontId="124" fillId="0" borderId="39" xfId="144" applyFont="1" applyBorder="1">
      <alignment/>
      <protection/>
    </xf>
    <xf numFmtId="179" fontId="127" fillId="0" borderId="0" xfId="144" applyNumberFormat="1" applyFont="1" applyAlignment="1">
      <alignment horizontal="center" wrapText="1"/>
      <protection/>
    </xf>
    <xf numFmtId="0" fontId="13" fillId="0" borderId="41" xfId="137" applyFont="1" applyBorder="1" applyAlignment="1">
      <alignment horizontal="center"/>
      <protection/>
    </xf>
    <xf numFmtId="0" fontId="13" fillId="0" borderId="42" xfId="137" applyFont="1" applyBorder="1" applyAlignment="1">
      <alignment horizontal="center"/>
      <protection/>
    </xf>
    <xf numFmtId="0" fontId="16" fillId="0" borderId="43" xfId="137" applyFont="1" applyBorder="1">
      <alignment/>
      <protection/>
    </xf>
    <xf numFmtId="3" fontId="16" fillId="0" borderId="0" xfId="137" applyNumberFormat="1" applyFont="1">
      <alignment/>
      <protection/>
    </xf>
    <xf numFmtId="3" fontId="16" fillId="0" borderId="40" xfId="137" applyNumberFormat="1" applyFont="1" applyBorder="1">
      <alignment/>
      <protection/>
    </xf>
    <xf numFmtId="193" fontId="16" fillId="0" borderId="0" xfId="137" applyNumberFormat="1" applyFont="1">
      <alignment/>
      <protection/>
    </xf>
    <xf numFmtId="0" fontId="13" fillId="0" borderId="40" xfId="137" applyFont="1" applyBorder="1" applyAlignment="1">
      <alignment horizontal="center"/>
      <protection/>
    </xf>
    <xf numFmtId="0" fontId="16" fillId="0" borderId="44" xfId="137" applyFont="1" applyBorder="1">
      <alignment/>
      <protection/>
    </xf>
    <xf numFmtId="179" fontId="124" fillId="51" borderId="34" xfId="86" applyNumberFormat="1" applyFont="1" applyFill="1" applyBorder="1" applyAlignment="1" applyProtection="1">
      <alignment horizontal="center"/>
      <protection locked="0"/>
    </xf>
    <xf numFmtId="180" fontId="25" fillId="0" borderId="0" xfId="147" applyNumberFormat="1">
      <alignment/>
      <protection/>
    </xf>
    <xf numFmtId="180" fontId="25" fillId="0" borderId="0" xfId="97" applyNumberFormat="1" applyFont="1" applyAlignment="1">
      <alignment/>
    </xf>
    <xf numFmtId="179" fontId="25" fillId="0" borderId="0" xfId="90" applyNumberFormat="1" applyFont="1" applyAlignment="1">
      <alignment/>
    </xf>
    <xf numFmtId="200" fontId="124" fillId="0" borderId="0" xfId="156" applyNumberFormat="1" applyFont="1" applyFill="1" applyBorder="1" applyAlignment="1">
      <alignment/>
    </xf>
    <xf numFmtId="200" fontId="124" fillId="0" borderId="0" xfId="156" applyNumberFormat="1" applyFont="1" applyFill="1" applyBorder="1" applyAlignment="1">
      <alignment horizontal="center"/>
    </xf>
    <xf numFmtId="200" fontId="124" fillId="0" borderId="24" xfId="156" applyNumberFormat="1" applyFont="1" applyFill="1" applyBorder="1" applyAlignment="1">
      <alignment/>
    </xf>
    <xf numFmtId="0" fontId="16" fillId="51" borderId="45" xfId="0" applyFont="1" applyFill="1" applyBorder="1" applyAlignment="1" applyProtection="1">
      <alignment horizontal="center"/>
      <protection locked="0"/>
    </xf>
    <xf numFmtId="0" fontId="16" fillId="51" borderId="31" xfId="0" applyFont="1" applyFill="1" applyBorder="1" applyAlignment="1" applyProtection="1">
      <alignment horizontal="center"/>
      <protection locked="0"/>
    </xf>
    <xf numFmtId="0" fontId="16" fillId="51" borderId="46" xfId="0" applyFont="1" applyFill="1" applyBorder="1" applyAlignment="1" applyProtection="1">
      <alignment horizontal="center"/>
      <protection locked="0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124" fillId="0" borderId="0" xfId="144" applyFont="1">
      <alignment/>
      <protection/>
    </xf>
    <xf numFmtId="0" fontId="16" fillId="0" borderId="40" xfId="137" applyFont="1" applyBorder="1" applyAlignment="1">
      <alignment horizontal="center"/>
      <protection/>
    </xf>
    <xf numFmtId="0" fontId="16" fillId="0" borderId="36" xfId="137" applyFont="1" applyBorder="1" applyAlignment="1">
      <alignment horizontal="center"/>
      <protection/>
    </xf>
    <xf numFmtId="0" fontId="13" fillId="0" borderId="47" xfId="137" applyFont="1" applyBorder="1" applyAlignment="1">
      <alignment horizontal="center"/>
      <protection/>
    </xf>
    <xf numFmtId="0" fontId="16" fillId="0" borderId="42" xfId="0" applyFont="1" applyBorder="1" applyAlignment="1">
      <alignment/>
    </xf>
    <xf numFmtId="9" fontId="16" fillId="0" borderId="44" xfId="156" applyFont="1" applyBorder="1" applyAlignment="1">
      <alignment/>
    </xf>
    <xf numFmtId="9" fontId="16" fillId="0" borderId="44" xfId="156" applyFont="1" applyBorder="1" applyAlignment="1">
      <alignment wrapText="1"/>
    </xf>
    <xf numFmtId="0" fontId="16" fillId="0" borderId="40" xfId="137" applyFont="1" applyBorder="1" applyAlignment="1">
      <alignment horizontal="right"/>
      <protection/>
    </xf>
    <xf numFmtId="0" fontId="16" fillId="0" borderId="47" xfId="137" applyFont="1" applyBorder="1" applyAlignment="1">
      <alignment horizontal="center"/>
      <protection/>
    </xf>
    <xf numFmtId="0" fontId="16" fillId="11" borderId="27" xfId="0" applyFont="1" applyFill="1" applyBorder="1" applyAlignment="1" applyProtection="1">
      <alignment horizontal="left" vertical="top"/>
      <protection locked="0"/>
    </xf>
    <xf numFmtId="0" fontId="16" fillId="11" borderId="26" xfId="0" applyFont="1" applyFill="1" applyBorder="1" applyAlignment="1" applyProtection="1">
      <alignment horizontal="left" vertical="top"/>
      <protection locked="0"/>
    </xf>
    <xf numFmtId="0" fontId="16" fillId="11" borderId="47" xfId="0" applyFont="1" applyFill="1" applyBorder="1" applyAlignment="1" applyProtection="1">
      <alignment horizontal="left" vertical="top"/>
      <protection locked="0"/>
    </xf>
    <xf numFmtId="0" fontId="16" fillId="11" borderId="48" xfId="0" applyFont="1" applyFill="1" applyBorder="1" applyAlignment="1" applyProtection="1">
      <alignment horizontal="left" vertical="top"/>
      <protection locked="0"/>
    </xf>
    <xf numFmtId="179" fontId="124" fillId="11" borderId="34" xfId="76" applyNumberFormat="1" applyFont="1" applyFill="1" applyBorder="1" applyAlignment="1" applyProtection="1">
      <alignment/>
      <protection locked="0"/>
    </xf>
    <xf numFmtId="179" fontId="124" fillId="11" borderId="34" xfId="76" applyNumberFormat="1" applyFont="1" applyFill="1" applyBorder="1" applyAlignment="1" applyProtection="1">
      <alignment horizontal="center" vertical="center"/>
      <protection locked="0"/>
    </xf>
    <xf numFmtId="0" fontId="15" fillId="51" borderId="41" xfId="0" applyFont="1" applyFill="1" applyBorder="1" applyAlignment="1" applyProtection="1">
      <alignment horizontal="right"/>
      <protection locked="0"/>
    </xf>
    <xf numFmtId="200" fontId="124" fillId="0" borderId="40" xfId="156" applyNumberFormat="1" applyFont="1" applyFill="1" applyBorder="1" applyAlignment="1">
      <alignment/>
    </xf>
    <xf numFmtId="0" fontId="124" fillId="0" borderId="39" xfId="137" applyFont="1" applyBorder="1">
      <alignment/>
      <protection/>
    </xf>
    <xf numFmtId="0" fontId="16" fillId="0" borderId="0" xfId="146" applyFont="1">
      <alignment/>
      <protection/>
    </xf>
    <xf numFmtId="6" fontId="16" fillId="51" borderId="34" xfId="95" applyNumberFormat="1" applyFont="1" applyFill="1" applyBorder="1" applyAlignment="1" applyProtection="1">
      <alignment/>
      <protection locked="0"/>
    </xf>
    <xf numFmtId="0" fontId="16" fillId="11" borderId="34" xfId="0" applyFont="1" applyFill="1" applyBorder="1" applyAlignment="1" applyProtection="1">
      <alignment/>
      <protection locked="0"/>
    </xf>
    <xf numFmtId="0" fontId="16" fillId="11" borderId="41" xfId="0" applyFont="1" applyFill="1" applyBorder="1" applyAlignment="1" applyProtection="1">
      <alignment horizontal="right"/>
      <protection locked="0"/>
    </xf>
    <xf numFmtId="0" fontId="16" fillId="11" borderId="41" xfId="0" applyFont="1" applyFill="1" applyBorder="1" applyAlignment="1" applyProtection="1">
      <alignment/>
      <protection locked="0"/>
    </xf>
    <xf numFmtId="0" fontId="15" fillId="11" borderId="41" xfId="0" applyFont="1" applyFill="1" applyBorder="1" applyAlignment="1" applyProtection="1">
      <alignment/>
      <protection locked="0"/>
    </xf>
    <xf numFmtId="9" fontId="128" fillId="11" borderId="41" xfId="156" applyFont="1" applyFill="1" applyBorder="1" applyAlignment="1" applyProtection="1">
      <alignment/>
      <protection locked="0"/>
    </xf>
    <xf numFmtId="0" fontId="15" fillId="11" borderId="49" xfId="0" applyFont="1" applyFill="1" applyBorder="1" applyAlignment="1" applyProtection="1">
      <alignment/>
      <protection locked="0"/>
    </xf>
    <xf numFmtId="1" fontId="25" fillId="0" borderId="34" xfId="147" applyNumberFormat="1" applyBorder="1">
      <alignment/>
      <protection/>
    </xf>
    <xf numFmtId="1" fontId="25" fillId="0" borderId="28" xfId="147" applyNumberFormat="1" applyBorder="1">
      <alignment/>
      <protection/>
    </xf>
    <xf numFmtId="1" fontId="25" fillId="0" borderId="33" xfId="147" applyNumberFormat="1" applyBorder="1">
      <alignment/>
      <protection/>
    </xf>
    <xf numFmtId="0" fontId="16" fillId="51" borderId="34" xfId="156" applyNumberFormat="1" applyFont="1" applyFill="1" applyBorder="1" applyAlignment="1" applyProtection="1">
      <alignment/>
      <protection locked="0"/>
    </xf>
    <xf numFmtId="0" fontId="66" fillId="0" borderId="0" xfId="0" applyFont="1" applyAlignment="1">
      <alignment horizontal="center" vertical="center"/>
    </xf>
    <xf numFmtId="0" fontId="16" fillId="51" borderId="41" xfId="0" applyFont="1" applyFill="1" applyBorder="1" applyAlignment="1" applyProtection="1">
      <alignment horizontal="right"/>
      <protection locked="0"/>
    </xf>
    <xf numFmtId="0" fontId="13" fillId="0" borderId="43" xfId="137" applyFont="1" applyBorder="1">
      <alignment/>
      <protection/>
    </xf>
    <xf numFmtId="0" fontId="13" fillId="0" borderId="36" xfId="137" applyFont="1" applyBorder="1" applyAlignment="1">
      <alignment horizontal="center"/>
      <protection/>
    </xf>
    <xf numFmtId="179" fontId="13" fillId="0" borderId="50" xfId="89" applyNumberFormat="1" applyFont="1" applyBorder="1" applyAlignment="1">
      <alignment/>
    </xf>
    <xf numFmtId="0" fontId="16" fillId="0" borderId="51" xfId="137" applyFont="1" applyBorder="1">
      <alignment/>
      <protection/>
    </xf>
    <xf numFmtId="0" fontId="16" fillId="0" borderId="52" xfId="137" applyFont="1" applyBorder="1">
      <alignment/>
      <protection/>
    </xf>
    <xf numFmtId="0" fontId="16" fillId="0" borderId="53" xfId="137" applyFont="1" applyBorder="1">
      <alignment/>
      <protection/>
    </xf>
    <xf numFmtId="0" fontId="16" fillId="0" borderId="8" xfId="137" applyFont="1" applyBorder="1">
      <alignment/>
      <protection/>
    </xf>
    <xf numFmtId="0" fontId="16" fillId="0" borderId="54" xfId="137" applyFont="1" applyBorder="1">
      <alignment/>
      <protection/>
    </xf>
    <xf numFmtId="179" fontId="127" fillId="0" borderId="1" xfId="144" applyNumberFormat="1" applyFont="1" applyBorder="1" applyAlignment="1">
      <alignment horizontal="center" wrapText="1"/>
      <protection/>
    </xf>
    <xf numFmtId="0" fontId="124" fillId="0" borderId="48" xfId="144" applyFont="1" applyBorder="1" applyAlignment="1">
      <alignment horizontal="center"/>
      <protection/>
    </xf>
    <xf numFmtId="179" fontId="124" fillId="0" borderId="40" xfId="89" applyNumberFormat="1" applyFont="1" applyFill="1" applyBorder="1" applyAlignment="1">
      <alignment/>
    </xf>
    <xf numFmtId="179" fontId="125" fillId="0" borderId="50" xfId="89" applyNumberFormat="1" applyFont="1" applyFill="1" applyBorder="1" applyAlignment="1">
      <alignment/>
    </xf>
    <xf numFmtId="0" fontId="13" fillId="0" borderId="39" xfId="137" applyFont="1" applyBorder="1">
      <alignment/>
      <protection/>
    </xf>
    <xf numFmtId="3" fontId="13" fillId="0" borderId="0" xfId="137" applyNumberFormat="1" applyFont="1">
      <alignment/>
      <protection/>
    </xf>
    <xf numFmtId="3" fontId="13" fillId="0" borderId="37" xfId="137" applyNumberFormat="1" applyFont="1" applyBorder="1">
      <alignment/>
      <protection/>
    </xf>
    <xf numFmtId="3" fontId="13" fillId="0" borderId="40" xfId="137" applyNumberFormat="1" applyFont="1" applyBorder="1">
      <alignment/>
      <protection/>
    </xf>
    <xf numFmtId="3" fontId="13" fillId="0" borderId="36" xfId="137" applyNumberFormat="1" applyFont="1" applyBorder="1">
      <alignment/>
      <protection/>
    </xf>
    <xf numFmtId="5" fontId="16" fillId="0" borderId="36" xfId="137" applyNumberFormat="1" applyFont="1" applyBorder="1" applyAlignment="1">
      <alignment horizontal="center"/>
      <protection/>
    </xf>
    <xf numFmtId="10" fontId="16" fillId="0" borderId="40" xfId="156" applyNumberFormat="1" applyFont="1" applyBorder="1" applyAlignment="1">
      <alignment horizontal="center"/>
    </xf>
    <xf numFmtId="5" fontId="16" fillId="0" borderId="40" xfId="137" applyNumberFormat="1" applyFont="1" applyBorder="1" applyAlignment="1">
      <alignment horizontal="center"/>
      <protection/>
    </xf>
    <xf numFmtId="2" fontId="16" fillId="0" borderId="0" xfId="0" applyNumberFormat="1" applyFont="1" applyAlignment="1">
      <alignment/>
    </xf>
    <xf numFmtId="179" fontId="16" fillId="0" borderId="34" xfId="76" applyNumberFormat="1" applyFont="1" applyBorder="1" applyAlignment="1" applyProtection="1">
      <alignment horizontal="center"/>
      <protection/>
    </xf>
    <xf numFmtId="6" fontId="124" fillId="8" borderId="34" xfId="95" applyNumberFormat="1" applyFont="1" applyFill="1" applyBorder="1" applyAlignment="1" applyProtection="1">
      <alignment horizontal="right"/>
      <protection/>
    </xf>
    <xf numFmtId="6" fontId="124" fillId="8" borderId="45" xfId="95" applyNumberFormat="1" applyFont="1" applyFill="1" applyBorder="1" applyAlignment="1" applyProtection="1">
      <alignment horizontal="right"/>
      <protection/>
    </xf>
    <xf numFmtId="0" fontId="16" fillId="11" borderId="34" xfId="0" applyFont="1" applyFill="1" applyBorder="1" applyAlignment="1" applyProtection="1">
      <alignment horizontal="center"/>
      <protection locked="0"/>
    </xf>
    <xf numFmtId="0" fontId="16" fillId="11" borderId="45" xfId="0" applyFont="1" applyFill="1" applyBorder="1" applyAlignment="1" applyProtection="1">
      <alignment horizontal="center"/>
      <protection locked="0"/>
    </xf>
    <xf numFmtId="0" fontId="16" fillId="11" borderId="41" xfId="0" applyFont="1" applyFill="1" applyBorder="1" applyAlignment="1" applyProtection="1">
      <alignment horizontal="center"/>
      <protection locked="0"/>
    </xf>
    <xf numFmtId="0" fontId="16" fillId="11" borderId="49" xfId="0" applyFont="1" applyFill="1" applyBorder="1" applyAlignment="1" applyProtection="1">
      <alignment horizontal="center"/>
      <protection locked="0"/>
    </xf>
    <xf numFmtId="0" fontId="16" fillId="51" borderId="41" xfId="0" applyFont="1" applyFill="1" applyBorder="1" applyAlignment="1" applyProtection="1">
      <alignment/>
      <protection locked="0"/>
    </xf>
    <xf numFmtId="3" fontId="16" fillId="51" borderId="34" xfId="0" applyNumberFormat="1" applyFont="1" applyFill="1" applyBorder="1" applyAlignment="1" applyProtection="1">
      <alignment/>
      <protection locked="0"/>
    </xf>
    <xf numFmtId="6" fontId="16" fillId="51" borderId="34" xfId="0" applyNumberFormat="1" applyFont="1" applyFill="1" applyBorder="1" applyAlignment="1" applyProtection="1">
      <alignment/>
      <protection locked="0"/>
    </xf>
    <xf numFmtId="5" fontId="16" fillId="0" borderId="55" xfId="95" applyNumberFormat="1" applyFont="1" applyFill="1" applyBorder="1" applyAlignment="1" applyProtection="1">
      <alignment vertical="center"/>
      <protection/>
    </xf>
    <xf numFmtId="0" fontId="16" fillId="0" borderId="26" xfId="95" applyNumberFormat="1" applyFont="1" applyBorder="1" applyAlignment="1" applyProtection="1">
      <alignment vertical="center"/>
      <protection/>
    </xf>
    <xf numFmtId="176" fontId="16" fillId="0" borderId="0" xfId="76" applyNumberFormat="1" applyFont="1" applyBorder="1" applyAlignment="1" applyProtection="1">
      <alignment vertical="center"/>
      <protection/>
    </xf>
    <xf numFmtId="6" fontId="16" fillId="0" borderId="56" xfId="95" applyNumberFormat="1" applyFont="1" applyBorder="1" applyAlignment="1" applyProtection="1">
      <alignment/>
      <protection/>
    </xf>
    <xf numFmtId="179" fontId="13" fillId="0" borderId="34" xfId="76" applyNumberFormat="1" applyFont="1" applyFill="1" applyBorder="1" applyAlignment="1" applyProtection="1">
      <alignment horizontal="center" vertical="center"/>
      <protection/>
    </xf>
    <xf numFmtId="179" fontId="16" fillId="0" borderId="34" xfId="76" applyNumberFormat="1" applyFont="1" applyBorder="1" applyAlignment="1" applyProtection="1">
      <alignment/>
      <protection/>
    </xf>
    <xf numFmtId="179" fontId="16" fillId="0" borderId="34" xfId="76" applyNumberFormat="1" applyFont="1" applyFill="1" applyBorder="1" applyAlignment="1" applyProtection="1">
      <alignment horizontal="center" vertical="center" wrapText="1"/>
      <protection/>
    </xf>
    <xf numFmtId="179" fontId="16" fillId="0" borderId="41" xfId="76" applyNumberFormat="1" applyFont="1" applyBorder="1" applyAlignment="1" applyProtection="1">
      <alignment/>
      <protection/>
    </xf>
    <xf numFmtId="179" fontId="13" fillId="0" borderId="41" xfId="76" applyNumberFormat="1" applyFont="1" applyFill="1" applyBorder="1" applyAlignment="1" applyProtection="1">
      <alignment horizontal="center" vertical="center"/>
      <protection/>
    </xf>
    <xf numFmtId="179" fontId="16" fillId="0" borderId="34" xfId="76" applyNumberFormat="1" applyFont="1" applyFill="1" applyBorder="1" applyAlignment="1" applyProtection="1">
      <alignment/>
      <protection/>
    </xf>
    <xf numFmtId="179" fontId="125" fillId="0" borderId="34" xfId="76" applyNumberFormat="1" applyFont="1" applyBorder="1" applyAlignment="1" applyProtection="1">
      <alignment/>
      <protection/>
    </xf>
    <xf numFmtId="179" fontId="13" fillId="0" borderId="34" xfId="76" applyNumberFormat="1" applyFont="1" applyBorder="1" applyAlignment="1" applyProtection="1">
      <alignment/>
      <protection/>
    </xf>
    <xf numFmtId="179" fontId="125" fillId="11" borderId="34" xfId="76" applyNumberFormat="1" applyFont="1" applyFill="1" applyBorder="1" applyAlignment="1" applyProtection="1">
      <alignment/>
      <protection locked="0"/>
    </xf>
    <xf numFmtId="179" fontId="13" fillId="11" borderId="34" xfId="76" applyNumberFormat="1" applyFont="1" applyFill="1" applyBorder="1" applyAlignment="1" applyProtection="1">
      <alignment/>
      <protection locked="0"/>
    </xf>
    <xf numFmtId="179" fontId="16" fillId="0" borderId="0" xfId="76" applyNumberFormat="1" applyFont="1" applyBorder="1" applyAlignment="1" applyProtection="1">
      <alignment/>
      <protection/>
    </xf>
    <xf numFmtId="10" fontId="16" fillId="0" borderId="0" xfId="163" applyNumberFormat="1" applyFont="1" applyFill="1" applyBorder="1" applyAlignment="1" applyProtection="1">
      <alignment/>
      <protection/>
    </xf>
    <xf numFmtId="179" fontId="16" fillId="0" borderId="0" xfId="76" applyNumberFormat="1" applyFont="1" applyBorder="1" applyAlignment="1" applyProtection="1">
      <alignment/>
      <protection/>
    </xf>
    <xf numFmtId="179" fontId="16" fillId="0" borderId="37" xfId="76" applyNumberFormat="1" applyFont="1" applyBorder="1" applyAlignment="1" applyProtection="1">
      <alignment/>
      <protection/>
    </xf>
    <xf numFmtId="179" fontId="13" fillId="52" borderId="34" xfId="76" applyNumberFormat="1" applyFont="1" applyFill="1" applyBorder="1" applyAlignment="1" applyProtection="1">
      <alignment vertical="center"/>
      <protection/>
    </xf>
    <xf numFmtId="179" fontId="13" fillId="52" borderId="41" xfId="76" applyNumberFormat="1" applyFont="1" applyFill="1" applyBorder="1" applyAlignment="1" applyProtection="1">
      <alignment vertical="center"/>
      <protection/>
    </xf>
    <xf numFmtId="179" fontId="16" fillId="0" borderId="29" xfId="76" applyNumberFormat="1" applyFont="1" applyBorder="1" applyAlignment="1" applyProtection="1">
      <alignment horizontal="center"/>
      <protection/>
    </xf>
    <xf numFmtId="179" fontId="16" fillId="0" borderId="55" xfId="76" applyNumberFormat="1" applyFont="1" applyBorder="1" applyAlignment="1" applyProtection="1">
      <alignment horizontal="center"/>
      <protection/>
    </xf>
    <xf numFmtId="179" fontId="15" fillId="0" borderId="55" xfId="76" applyNumberFormat="1" applyFont="1" applyBorder="1" applyAlignment="1" applyProtection="1">
      <alignment/>
      <protection/>
    </xf>
    <xf numFmtId="171" fontId="16" fillId="0" borderId="8" xfId="76" applyNumberFormat="1" applyFont="1" applyFill="1" applyBorder="1" applyAlignment="1" applyProtection="1">
      <alignment/>
      <protection/>
    </xf>
    <xf numFmtId="179" fontId="15" fillId="0" borderId="55" xfId="76" applyNumberFormat="1" applyFont="1" applyFill="1" applyBorder="1" applyAlignment="1" applyProtection="1">
      <alignment/>
      <protection/>
    </xf>
    <xf numFmtId="0" fontId="16" fillId="0" borderId="1" xfId="0" applyFont="1" applyBorder="1" applyAlignment="1">
      <alignment/>
    </xf>
    <xf numFmtId="191" fontId="16" fillId="0" borderId="34" xfId="76" applyNumberFormat="1" applyFont="1" applyBorder="1" applyAlignment="1" applyProtection="1">
      <alignment/>
      <protection/>
    </xf>
    <xf numFmtId="179" fontId="16" fillId="0" borderId="1" xfId="76" applyNumberFormat="1" applyFont="1" applyBorder="1" applyAlignment="1" applyProtection="1">
      <alignment/>
      <protection/>
    </xf>
    <xf numFmtId="179" fontId="60" fillId="53" borderId="0" xfId="76" applyNumberFormat="1" applyFont="1" applyFill="1" applyBorder="1" applyAlignment="1" applyProtection="1">
      <alignment vertical="center"/>
      <protection/>
    </xf>
    <xf numFmtId="179" fontId="60" fillId="0" borderId="40" xfId="76" applyNumberFormat="1" applyFont="1" applyBorder="1" applyAlignment="1" applyProtection="1">
      <alignment vertical="center"/>
      <protection/>
    </xf>
    <xf numFmtId="179" fontId="60" fillId="0" borderId="37" xfId="76" applyNumberFormat="1" applyFont="1" applyBorder="1" applyAlignment="1" applyProtection="1">
      <alignment vertical="center"/>
      <protection/>
    </xf>
    <xf numFmtId="179" fontId="60" fillId="0" borderId="36" xfId="76" applyNumberFormat="1" applyFont="1" applyBorder="1" applyAlignment="1" applyProtection="1">
      <alignment vertical="center"/>
      <protection/>
    </xf>
    <xf numFmtId="179" fontId="16" fillId="0" borderId="40" xfId="76" applyNumberFormat="1" applyFont="1" applyBorder="1" applyAlignment="1" applyProtection="1">
      <alignment/>
      <protection/>
    </xf>
    <xf numFmtId="179" fontId="15" fillId="0" borderId="31" xfId="76" applyNumberFormat="1" applyFont="1" applyBorder="1" applyAlignment="1" applyProtection="1">
      <alignment/>
      <protection/>
    </xf>
    <xf numFmtId="171" fontId="16" fillId="0" borderId="31" xfId="76" applyNumberFormat="1" applyFont="1" applyFill="1" applyBorder="1" applyAlignment="1" applyProtection="1">
      <alignment/>
      <protection/>
    </xf>
    <xf numFmtId="179" fontId="13" fillId="0" borderId="0" xfId="76" applyNumberFormat="1" applyFont="1" applyBorder="1" applyAlignment="1" applyProtection="1">
      <alignment/>
      <protection/>
    </xf>
    <xf numFmtId="179" fontId="16" fillId="0" borderId="40" xfId="76" applyNumberFormat="1" applyFont="1" applyBorder="1" applyAlignment="1" applyProtection="1">
      <alignment/>
      <protection/>
    </xf>
    <xf numFmtId="179" fontId="60" fillId="0" borderId="0" xfId="76" applyNumberFormat="1" applyFont="1" applyBorder="1" applyAlignment="1" applyProtection="1">
      <alignment/>
      <protection/>
    </xf>
    <xf numFmtId="179" fontId="60" fillId="0" borderId="40" xfId="76" applyNumberFormat="1" applyFont="1" applyBorder="1" applyAlignment="1" applyProtection="1">
      <alignment/>
      <protection/>
    </xf>
    <xf numFmtId="179" fontId="16" fillId="0" borderId="0" xfId="76" applyNumberFormat="1" applyFont="1" applyAlignment="1" applyProtection="1">
      <alignment/>
      <protection/>
    </xf>
    <xf numFmtId="179" fontId="16" fillId="0" borderId="57" xfId="76" applyNumberFormat="1" applyFont="1" applyBorder="1" applyAlignment="1" applyProtection="1">
      <alignment/>
      <protection/>
    </xf>
    <xf numFmtId="10" fontId="16" fillId="51" borderId="58" xfId="156" applyNumberFormat="1" applyFont="1" applyFill="1" applyBorder="1" applyAlignment="1" applyProtection="1">
      <alignment/>
      <protection locked="0"/>
    </xf>
    <xf numFmtId="43" fontId="16" fillId="51" borderId="45" xfId="76" applyFont="1" applyFill="1" applyBorder="1" applyAlignment="1" applyProtection="1">
      <alignment/>
      <protection locked="0"/>
    </xf>
    <xf numFmtId="179" fontId="16" fillId="0" borderId="32" xfId="76" applyNumberFormat="1" applyFont="1" applyFill="1" applyBorder="1" applyAlignment="1" applyProtection="1">
      <alignment/>
      <protection/>
    </xf>
    <xf numFmtId="179" fontId="16" fillId="0" borderId="34" xfId="86" applyNumberFormat="1" applyFont="1" applyBorder="1" applyAlignment="1" applyProtection="1">
      <alignment horizontal="center"/>
      <protection/>
    </xf>
    <xf numFmtId="179" fontId="16" fillId="53" borderId="34" xfId="86" applyNumberFormat="1" applyFont="1" applyFill="1" applyBorder="1" applyAlignment="1" applyProtection="1">
      <alignment horizontal="center"/>
      <protection/>
    </xf>
    <xf numFmtId="179" fontId="16" fillId="0" borderId="34" xfId="86" applyNumberFormat="1" applyFont="1" applyFill="1" applyBorder="1" applyAlignment="1" applyProtection="1">
      <alignment horizontal="center"/>
      <protection/>
    </xf>
    <xf numFmtId="179" fontId="16" fillId="0" borderId="34" xfId="86" applyNumberFormat="1" applyFont="1" applyBorder="1" applyAlignment="1" applyProtection="1">
      <alignment/>
      <protection/>
    </xf>
    <xf numFmtId="179" fontId="16" fillId="51" borderId="34" xfId="86" applyNumberFormat="1" applyFont="1" applyFill="1" applyBorder="1" applyAlignment="1" applyProtection="1">
      <alignment horizontal="center"/>
      <protection locked="0"/>
    </xf>
    <xf numFmtId="0" fontId="69" fillId="0" borderId="0" xfId="0" applyFont="1" applyAlignment="1">
      <alignment horizontal="left"/>
    </xf>
    <xf numFmtId="168" fontId="16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9" fontId="16" fillId="0" borderId="0" xfId="156" applyFont="1" applyFill="1" applyBorder="1" applyAlignment="1" applyProtection="1">
      <alignment/>
      <protection/>
    </xf>
    <xf numFmtId="196" fontId="16" fillId="0" borderId="1" xfId="0" applyNumberFormat="1" applyFont="1" applyBorder="1" applyAlignment="1">
      <alignment horizontal="center"/>
    </xf>
    <xf numFmtId="2" fontId="13" fillId="0" borderId="0" xfId="0" applyNumberFormat="1" applyFont="1" applyAlignment="1">
      <alignment/>
    </xf>
    <xf numFmtId="179" fontId="16" fillId="0" borderId="0" xfId="76" applyNumberFormat="1" applyFont="1" applyAlignment="1" applyProtection="1">
      <alignment horizontal="right"/>
      <protection/>
    </xf>
    <xf numFmtId="10" fontId="16" fillId="0" borderId="0" xfId="0" applyNumberFormat="1" applyFont="1" applyAlignment="1">
      <alignment/>
    </xf>
    <xf numFmtId="179" fontId="16" fillId="0" borderId="0" xfId="76" applyNumberFormat="1" applyFont="1" applyFill="1" applyAlignment="1" applyProtection="1">
      <alignment horizontal="right"/>
      <protection/>
    </xf>
    <xf numFmtId="168" fontId="16" fillId="0" borderId="0" xfId="0" applyNumberFormat="1" applyFont="1" applyAlignment="1">
      <alignment/>
    </xf>
    <xf numFmtId="179" fontId="16" fillId="0" borderId="0" xfId="0" applyNumberFormat="1" applyFont="1" applyAlignment="1">
      <alignment horizontal="right"/>
    </xf>
    <xf numFmtId="169" fontId="16" fillId="0" borderId="0" xfId="0" applyNumberFormat="1" applyFont="1" applyAlignment="1">
      <alignment horizontal="left"/>
    </xf>
    <xf numFmtId="169" fontId="13" fillId="0" borderId="0" xfId="0" applyNumberFormat="1" applyFont="1" applyAlignment="1">
      <alignment horizontal="left"/>
    </xf>
    <xf numFmtId="179" fontId="13" fillId="0" borderId="59" xfId="76" applyNumberFormat="1" applyFont="1" applyBorder="1" applyAlignment="1" applyProtection="1">
      <alignment horizontal="right"/>
      <protection/>
    </xf>
    <xf numFmtId="43" fontId="16" fillId="0" borderId="0" xfId="76" applyFont="1" applyFill="1" applyAlignment="1" applyProtection="1">
      <alignment horizontal="right"/>
      <protection/>
    </xf>
    <xf numFmtId="39" fontId="16" fillId="0" borderId="0" xfId="0" applyNumberFormat="1" applyFont="1" applyAlignment="1">
      <alignment horizontal="right"/>
    </xf>
    <xf numFmtId="168" fontId="16" fillId="0" borderId="34" xfId="0" applyNumberFormat="1" applyFont="1" applyBorder="1" applyAlignment="1">
      <alignment horizontal="center"/>
    </xf>
    <xf numFmtId="179" fontId="13" fillId="0" borderId="0" xfId="76" applyNumberFormat="1" applyFont="1" applyAlignment="1" applyProtection="1">
      <alignment horizontal="right"/>
      <protection/>
    </xf>
    <xf numFmtId="169" fontId="16" fillId="0" borderId="0" xfId="0" applyNumberFormat="1" applyFont="1" applyAlignment="1">
      <alignment/>
    </xf>
    <xf numFmtId="9" fontId="16" fillId="0" borderId="34" xfId="0" applyNumberFormat="1" applyFont="1" applyBorder="1" applyAlignment="1">
      <alignment/>
    </xf>
    <xf numFmtId="9" fontId="16" fillId="0" borderId="34" xfId="156" applyFont="1" applyFill="1" applyBorder="1" applyAlignment="1" applyProtection="1">
      <alignment/>
      <protection/>
    </xf>
    <xf numFmtId="37" fontId="16" fillId="0" borderId="0" xfId="0" applyNumberFormat="1" applyFont="1" applyAlignment="1">
      <alignment/>
    </xf>
    <xf numFmtId="179" fontId="16" fillId="52" borderId="51" xfId="76" applyNumberFormat="1" applyFont="1" applyFill="1" applyBorder="1" applyAlignment="1" applyProtection="1">
      <alignment/>
      <protection/>
    </xf>
    <xf numFmtId="179" fontId="16" fillId="52" borderId="57" xfId="76" applyNumberFormat="1" applyFont="1" applyFill="1" applyBorder="1" applyAlignment="1" applyProtection="1">
      <alignment/>
      <protection/>
    </xf>
    <xf numFmtId="179" fontId="15" fillId="0" borderId="0" xfId="76" applyNumberFormat="1" applyFont="1" applyBorder="1" applyAlignment="1" applyProtection="1">
      <alignment/>
      <protection/>
    </xf>
    <xf numFmtId="171" fontId="16" fillId="0" borderId="0" xfId="76" applyNumberFormat="1" applyFont="1" applyFill="1" applyBorder="1" applyAlignment="1" applyProtection="1">
      <alignment/>
      <protection/>
    </xf>
    <xf numFmtId="179" fontId="16" fillId="11" borderId="31" xfId="76" applyNumberFormat="1" applyFont="1" applyFill="1" applyBorder="1" applyAlignment="1" applyProtection="1">
      <alignment/>
      <protection locked="0"/>
    </xf>
    <xf numFmtId="10" fontId="16" fillId="11" borderId="34" xfId="156" applyNumberFormat="1" applyFont="1" applyFill="1" applyBorder="1" applyAlignment="1" applyProtection="1">
      <alignment/>
      <protection locked="0"/>
    </xf>
    <xf numFmtId="179" fontId="16" fillId="11" borderId="34" xfId="86" applyNumberFormat="1" applyFont="1" applyFill="1" applyBorder="1" applyAlignment="1" applyProtection="1">
      <alignment horizontal="center"/>
      <protection locked="0"/>
    </xf>
    <xf numFmtId="0" fontId="14" fillId="11" borderId="34" xfId="0" applyFont="1" applyFill="1" applyBorder="1" applyAlignment="1" applyProtection="1">
      <alignment horizontal="center"/>
      <protection locked="0"/>
    </xf>
    <xf numFmtId="0" fontId="16" fillId="11" borderId="60" xfId="0" applyFont="1" applyFill="1" applyBorder="1" applyAlignment="1" applyProtection="1">
      <alignment horizontal="left"/>
      <protection locked="0"/>
    </xf>
    <xf numFmtId="2" fontId="16" fillId="11" borderId="34" xfId="0" applyNumberFormat="1" applyFont="1" applyFill="1" applyBorder="1" applyAlignment="1" applyProtection="1">
      <alignment horizontal="center"/>
      <protection locked="0"/>
    </xf>
    <xf numFmtId="3" fontId="16" fillId="11" borderId="34" xfId="0" applyNumberFormat="1" applyFont="1" applyFill="1" applyBorder="1" applyAlignment="1" applyProtection="1">
      <alignment/>
      <protection locked="0"/>
    </xf>
    <xf numFmtId="10" fontId="16" fillId="0" borderId="34" xfId="163" applyNumberFormat="1" applyFont="1" applyFill="1" applyBorder="1" applyAlignment="1" applyProtection="1">
      <alignment horizontal="left"/>
      <protection/>
    </xf>
    <xf numFmtId="10" fontId="16" fillId="0" borderId="31" xfId="163" applyNumberFormat="1" applyFont="1" applyFill="1" applyBorder="1" applyAlignment="1" applyProtection="1">
      <alignment horizontal="left"/>
      <protection/>
    </xf>
    <xf numFmtId="10" fontId="16" fillId="0" borderId="34" xfId="163" applyNumberFormat="1" applyFont="1" applyFill="1" applyBorder="1" applyAlignment="1" applyProtection="1">
      <alignment/>
      <protection/>
    </xf>
    <xf numFmtId="10" fontId="16" fillId="0" borderId="34" xfId="156" applyNumberFormat="1" applyFont="1" applyFill="1" applyBorder="1" applyAlignment="1" applyProtection="1">
      <alignment/>
      <protection/>
    </xf>
    <xf numFmtId="168" fontId="16" fillId="0" borderId="34" xfId="76" applyNumberFormat="1" applyFont="1" applyBorder="1" applyAlignment="1" applyProtection="1">
      <alignment/>
      <protection/>
    </xf>
    <xf numFmtId="0" fontId="16" fillId="51" borderId="34" xfId="0" applyFont="1" applyFill="1" applyBorder="1" applyAlignment="1" applyProtection="1">
      <alignment horizontal="center" vertical="center"/>
      <protection locked="0"/>
    </xf>
    <xf numFmtId="0" fontId="16" fillId="51" borderId="41" xfId="0" applyFont="1" applyFill="1" applyBorder="1" applyAlignment="1" applyProtection="1">
      <alignment horizontal="center" vertical="center"/>
      <protection locked="0"/>
    </xf>
    <xf numFmtId="0" fontId="13" fillId="0" borderId="61" xfId="137" applyFont="1" applyBorder="1">
      <alignment/>
      <protection/>
    </xf>
    <xf numFmtId="0" fontId="16" fillId="0" borderId="0" xfId="139" applyFont="1">
      <alignment/>
      <protection/>
    </xf>
    <xf numFmtId="167" fontId="16" fillId="0" borderId="0" xfId="156" applyNumberFormat="1" applyFont="1" applyAlignment="1" applyProtection="1">
      <alignment/>
      <protection/>
    </xf>
    <xf numFmtId="37" fontId="16" fillId="0" borderId="0" xfId="139" applyNumberFormat="1" applyFont="1">
      <alignment/>
      <protection/>
    </xf>
    <xf numFmtId="0" fontId="13" fillId="0" borderId="0" xfId="139" applyFont="1">
      <alignment/>
      <protection/>
    </xf>
    <xf numFmtId="10" fontId="16" fillId="0" borderId="34" xfId="139" applyNumberFormat="1" applyFont="1" applyBorder="1">
      <alignment/>
      <protection/>
    </xf>
    <xf numFmtId="1" fontId="16" fillId="0" borderId="34" xfId="139" applyNumberFormat="1" applyFont="1" applyBorder="1">
      <alignment/>
      <protection/>
    </xf>
    <xf numFmtId="2" fontId="16" fillId="0" borderId="34" xfId="139" applyNumberFormat="1" applyFont="1" applyBorder="1">
      <alignment/>
      <protection/>
    </xf>
    <xf numFmtId="37" fontId="16" fillId="0" borderId="0" xfId="139" applyNumberFormat="1" applyFont="1" applyAlignment="1">
      <alignment horizontal="right"/>
      <protection/>
    </xf>
    <xf numFmtId="0" fontId="13" fillId="0" borderId="24" xfId="0" applyFont="1" applyBorder="1" applyAlignment="1">
      <alignment horizontal="center"/>
    </xf>
    <xf numFmtId="10" fontId="16" fillId="0" borderId="0" xfId="0" applyNumberFormat="1" applyFont="1" applyAlignment="1">
      <alignment horizontal="right"/>
    </xf>
    <xf numFmtId="167" fontId="16" fillId="0" borderId="0" xfId="156" applyNumberFormat="1" applyFont="1" applyBorder="1" applyAlignment="1" applyProtection="1">
      <alignment horizontal="center"/>
      <protection/>
    </xf>
    <xf numFmtId="167" fontId="16" fillId="0" borderId="0" xfId="156" applyNumberFormat="1" applyFont="1" applyBorder="1" applyAlignment="1" applyProtection="1">
      <alignment/>
      <protection/>
    </xf>
    <xf numFmtId="167" fontId="16" fillId="0" borderId="0" xfId="156" applyNumberFormat="1" applyFont="1" applyFill="1" applyBorder="1" applyAlignment="1" applyProtection="1">
      <alignment horizontal="right"/>
      <protection/>
    </xf>
    <xf numFmtId="167" fontId="16" fillId="0" borderId="0" xfId="156" applyNumberFormat="1" applyFont="1" applyBorder="1" applyAlignment="1" applyProtection="1">
      <alignment horizontal="right"/>
      <protection/>
    </xf>
    <xf numFmtId="167" fontId="16" fillId="0" borderId="0" xfId="156" applyNumberFormat="1" applyFont="1" applyFill="1" applyAlignment="1" applyProtection="1">
      <alignment/>
      <protection/>
    </xf>
    <xf numFmtId="167" fontId="16" fillId="0" borderId="0" xfId="156" applyNumberFormat="1" applyFont="1" applyFill="1" applyBorder="1" applyAlignment="1" applyProtection="1">
      <alignment horizontal="center"/>
      <protection/>
    </xf>
    <xf numFmtId="193" fontId="16" fillId="0" borderId="0" xfId="156" applyNumberFormat="1" applyFont="1" applyFill="1" applyBorder="1" applyAlignment="1" applyProtection="1">
      <alignment horizontal="center"/>
      <protection/>
    </xf>
    <xf numFmtId="167" fontId="16" fillId="0" borderId="1" xfId="156" applyNumberFormat="1" applyFont="1" applyBorder="1" applyAlignment="1" applyProtection="1">
      <alignment/>
      <protection/>
    </xf>
    <xf numFmtId="167" fontId="16" fillId="0" borderId="0" xfId="156" applyNumberFormat="1" applyFont="1" applyAlignment="1">
      <alignment/>
    </xf>
    <xf numFmtId="10" fontId="16" fillId="0" borderId="34" xfId="0" applyNumberFormat="1" applyFont="1" applyBorder="1" applyAlignment="1">
      <alignment/>
    </xf>
    <xf numFmtId="197" fontId="14" fillId="0" borderId="0" xfId="140" applyNumberFormat="1" applyFont="1">
      <alignment/>
      <protection/>
    </xf>
    <xf numFmtId="197" fontId="14" fillId="0" borderId="0" xfId="140" applyNumberFormat="1" applyFont="1" applyAlignment="1">
      <alignment vertical="top"/>
      <protection/>
    </xf>
    <xf numFmtId="0" fontId="69" fillId="0" borderId="0" xfId="140" applyFont="1" applyAlignment="1">
      <alignment horizontal="center"/>
      <protection/>
    </xf>
    <xf numFmtId="0" fontId="69" fillId="0" borderId="0" xfId="140" applyFont="1" applyAlignment="1">
      <alignment horizontal="center" vertical="top"/>
      <protection/>
    </xf>
    <xf numFmtId="0" fontId="69" fillId="0" borderId="0" xfId="140" applyFont="1" applyAlignment="1">
      <alignment horizontal="left" vertical="top"/>
      <protection/>
    </xf>
    <xf numFmtId="0" fontId="69" fillId="0" borderId="0" xfId="140" applyFont="1" applyAlignment="1">
      <alignment horizontal="left"/>
      <protection/>
    </xf>
    <xf numFmtId="0" fontId="14" fillId="51" borderId="34" xfId="0" applyFont="1" applyFill="1" applyBorder="1" applyAlignment="1">
      <alignment/>
    </xf>
    <xf numFmtId="0" fontId="14" fillId="11" borderId="34" xfId="0" applyFont="1" applyFill="1" applyBorder="1" applyAlignment="1">
      <alignment/>
    </xf>
    <xf numFmtId="6" fontId="124" fillId="8" borderId="34" xfId="95" applyNumberFormat="1" applyFont="1" applyFill="1" applyBorder="1" applyAlignment="1" applyProtection="1">
      <alignment/>
      <protection/>
    </xf>
    <xf numFmtId="6" fontId="124" fillId="8" borderId="41" xfId="95" applyNumberFormat="1" applyFont="1" applyFill="1" applyBorder="1" applyAlignment="1" applyProtection="1">
      <alignment/>
      <protection/>
    </xf>
    <xf numFmtId="6" fontId="124" fillId="8" borderId="45" xfId="95" applyNumberFormat="1" applyFont="1" applyFill="1" applyBorder="1" applyAlignment="1" applyProtection="1">
      <alignment/>
      <protection/>
    </xf>
    <xf numFmtId="6" fontId="124" fillId="8" borderId="49" xfId="95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201" fontId="16" fillId="51" borderId="34" xfId="0" applyNumberFormat="1" applyFont="1" applyFill="1" applyBorder="1" applyAlignment="1" applyProtection="1">
      <alignment/>
      <protection locked="0"/>
    </xf>
    <xf numFmtId="168" fontId="16" fillId="0" borderId="55" xfId="76" applyNumberFormat="1" applyFont="1" applyBorder="1" applyAlignment="1" applyProtection="1">
      <alignment/>
      <protection/>
    </xf>
    <xf numFmtId="195" fontId="16" fillId="11" borderId="34" xfId="76" applyNumberFormat="1" applyFont="1" applyFill="1" applyBorder="1" applyAlignment="1" applyProtection="1">
      <alignment/>
      <protection locked="0"/>
    </xf>
    <xf numFmtId="3" fontId="129" fillId="51" borderId="60" xfId="138" applyNumberFormat="1" applyFont="1" applyFill="1" applyBorder="1" applyProtection="1">
      <alignment/>
      <protection locked="0"/>
    </xf>
    <xf numFmtId="3" fontId="124" fillId="51" borderId="34" xfId="138" applyNumberFormat="1" applyFont="1" applyFill="1" applyBorder="1" applyProtection="1">
      <alignment/>
      <protection locked="0"/>
    </xf>
    <xf numFmtId="3" fontId="124" fillId="51" borderId="41" xfId="138" applyNumberFormat="1" applyFont="1" applyFill="1" applyBorder="1" applyProtection="1">
      <alignment/>
      <protection locked="0"/>
    </xf>
    <xf numFmtId="3" fontId="124" fillId="51" borderId="60" xfId="138" applyNumberFormat="1" applyFont="1" applyFill="1" applyBorder="1" applyProtection="1">
      <alignment/>
      <protection locked="0"/>
    </xf>
    <xf numFmtId="3" fontId="124" fillId="51" borderId="62" xfId="138" applyNumberFormat="1" applyFont="1" applyFill="1" applyBorder="1" applyProtection="1">
      <alignment/>
      <protection locked="0"/>
    </xf>
    <xf numFmtId="3" fontId="124" fillId="51" borderId="63" xfId="138" applyNumberFormat="1" applyFont="1" applyFill="1" applyBorder="1" applyProtection="1">
      <alignment/>
      <protection locked="0"/>
    </xf>
    <xf numFmtId="3" fontId="124" fillId="51" borderId="64" xfId="138" applyNumberFormat="1" applyFont="1" applyFill="1" applyBorder="1" applyProtection="1">
      <alignment/>
      <protection locked="0"/>
    </xf>
    <xf numFmtId="3" fontId="124" fillId="51" borderId="65" xfId="138" applyNumberFormat="1" applyFont="1" applyFill="1" applyBorder="1" applyProtection="1">
      <alignment/>
      <protection locked="0"/>
    </xf>
    <xf numFmtId="3" fontId="124" fillId="51" borderId="66" xfId="138" applyNumberFormat="1" applyFont="1" applyFill="1" applyBorder="1" applyProtection="1">
      <alignment/>
      <protection locked="0"/>
    </xf>
    <xf numFmtId="3" fontId="124" fillId="51" borderId="67" xfId="138" applyNumberFormat="1" applyFont="1" applyFill="1" applyBorder="1" applyProtection="1">
      <alignment/>
      <protection locked="0"/>
    </xf>
    <xf numFmtId="3" fontId="124" fillId="51" borderId="68" xfId="138" applyNumberFormat="1" applyFont="1" applyFill="1" applyBorder="1" applyProtection="1">
      <alignment/>
      <protection locked="0"/>
    </xf>
    <xf numFmtId="3" fontId="124" fillId="51" borderId="69" xfId="138" applyNumberFormat="1" applyFont="1" applyFill="1" applyBorder="1" applyProtection="1">
      <alignment/>
      <protection locked="0"/>
    </xf>
    <xf numFmtId="3" fontId="129" fillId="51" borderId="34" xfId="138" applyNumberFormat="1" applyFont="1" applyFill="1" applyBorder="1" applyProtection="1">
      <alignment/>
      <protection locked="0"/>
    </xf>
    <xf numFmtId="3" fontId="124" fillId="51" borderId="70" xfId="138" applyNumberFormat="1" applyFont="1" applyFill="1" applyBorder="1" applyProtection="1">
      <alignment/>
      <protection locked="0"/>
    </xf>
    <xf numFmtId="3" fontId="124" fillId="51" borderId="71" xfId="138" applyNumberFormat="1" applyFont="1" applyFill="1" applyBorder="1" applyProtection="1">
      <alignment/>
      <protection locked="0"/>
    </xf>
    <xf numFmtId="3" fontId="124" fillId="51" borderId="72" xfId="138" applyNumberFormat="1" applyFont="1" applyFill="1" applyBorder="1" applyProtection="1">
      <alignment/>
      <protection locked="0"/>
    </xf>
    <xf numFmtId="3" fontId="124" fillId="51" borderId="73" xfId="138" applyNumberFormat="1" applyFont="1" applyFill="1" applyBorder="1" applyProtection="1">
      <alignment/>
      <protection locked="0"/>
    </xf>
    <xf numFmtId="3" fontId="124" fillId="51" borderId="74" xfId="138" applyNumberFormat="1" applyFont="1" applyFill="1" applyBorder="1" applyProtection="1">
      <alignment/>
      <protection locked="0"/>
    </xf>
    <xf numFmtId="3" fontId="129" fillId="51" borderId="41" xfId="138" applyNumberFormat="1" applyFont="1" applyFill="1" applyBorder="1" applyProtection="1">
      <alignment/>
      <protection locked="0"/>
    </xf>
    <xf numFmtId="3" fontId="124" fillId="51" borderId="75" xfId="138" applyNumberFormat="1" applyFont="1" applyFill="1" applyBorder="1" applyProtection="1">
      <alignment/>
      <protection locked="0"/>
    </xf>
    <xf numFmtId="3" fontId="124" fillId="51" borderId="76" xfId="138" applyNumberFormat="1" applyFont="1" applyFill="1" applyBorder="1" applyProtection="1">
      <alignment/>
      <protection locked="0"/>
    </xf>
    <xf numFmtId="0" fontId="124" fillId="11" borderId="77" xfId="138" applyFont="1" applyFill="1" applyBorder="1" applyProtection="1">
      <alignment/>
      <protection locked="0"/>
    </xf>
    <xf numFmtId="0" fontId="124" fillId="11" borderId="77" xfId="138" applyFont="1" applyFill="1" applyBorder="1" applyAlignment="1" applyProtection="1">
      <alignment horizontal="left"/>
      <protection locked="0"/>
    </xf>
    <xf numFmtId="0" fontId="124" fillId="54" borderId="77" xfId="138" applyFont="1" applyFill="1" applyBorder="1" applyAlignment="1" applyProtection="1">
      <alignment horizontal="center"/>
      <protection locked="0"/>
    </xf>
    <xf numFmtId="3" fontId="124" fillId="51" borderId="78" xfId="138" applyNumberFormat="1" applyFont="1" applyFill="1" applyBorder="1" applyProtection="1">
      <alignment/>
      <protection locked="0"/>
    </xf>
    <xf numFmtId="169" fontId="13" fillId="0" borderId="55" xfId="0" applyNumberFormat="1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194" fontId="16" fillId="0" borderId="35" xfId="0" applyNumberFormat="1" applyFont="1" applyBorder="1" applyAlignment="1">
      <alignment horizontal="center"/>
    </xf>
    <xf numFmtId="0" fontId="13" fillId="0" borderId="55" xfId="0" applyFont="1" applyBorder="1" applyAlignment="1">
      <alignment horizontal="left"/>
    </xf>
    <xf numFmtId="9" fontId="16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79" fontId="13" fillId="0" borderId="0" xfId="76" applyNumberFormat="1" applyFont="1" applyFill="1" applyBorder="1" applyAlignment="1" applyProtection="1">
      <alignment horizontal="right"/>
      <protection/>
    </xf>
    <xf numFmtId="179" fontId="16" fillId="0" borderId="0" xfId="76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 horizontal="right"/>
    </xf>
    <xf numFmtId="9" fontId="16" fillId="0" borderId="55" xfId="0" applyNumberFormat="1" applyFont="1" applyBorder="1" applyAlignment="1">
      <alignment/>
    </xf>
    <xf numFmtId="0" fontId="69" fillId="0" borderId="0" xfId="0" applyFont="1" applyAlignment="1">
      <alignment horizontal="left" vertical="center"/>
    </xf>
    <xf numFmtId="0" fontId="124" fillId="54" borderId="79" xfId="138" applyFont="1" applyFill="1" applyBorder="1" applyAlignment="1" applyProtection="1">
      <alignment horizontal="center"/>
      <protection locked="0"/>
    </xf>
    <xf numFmtId="3" fontId="124" fillId="51" borderId="80" xfId="138" applyNumberFormat="1" applyFont="1" applyFill="1" applyBorder="1" applyAlignment="1" applyProtection="1">
      <alignment vertical="center"/>
      <protection locked="0"/>
    </xf>
    <xf numFmtId="3" fontId="124" fillId="51" borderId="81" xfId="138" applyNumberFormat="1" applyFont="1" applyFill="1" applyBorder="1" applyAlignment="1" applyProtection="1">
      <alignment vertical="center"/>
      <protection locked="0"/>
    </xf>
    <xf numFmtId="3" fontId="124" fillId="51" borderId="82" xfId="138" applyNumberFormat="1" applyFont="1" applyFill="1" applyBorder="1" applyAlignment="1" applyProtection="1">
      <alignment vertical="center"/>
      <protection locked="0"/>
    </xf>
    <xf numFmtId="0" fontId="80" fillId="0" borderId="0" xfId="0" applyFont="1" applyAlignment="1">
      <alignment horizontal="left" vertical="center"/>
    </xf>
    <xf numFmtId="179" fontId="16" fillId="8" borderId="34" xfId="76" applyNumberFormat="1" applyFont="1" applyFill="1" applyBorder="1" applyAlignment="1" applyProtection="1">
      <alignment horizontal="center"/>
      <protection/>
    </xf>
    <xf numFmtId="179" fontId="16" fillId="8" borderId="41" xfId="76" applyNumberFormat="1" applyFont="1" applyFill="1" applyBorder="1" applyAlignment="1" applyProtection="1">
      <alignment horizontal="center"/>
      <protection/>
    </xf>
    <xf numFmtId="179" fontId="13" fillId="8" borderId="34" xfId="76" applyNumberFormat="1" applyFont="1" applyFill="1" applyBorder="1" applyAlignment="1" applyProtection="1">
      <alignment horizontal="center"/>
      <protection/>
    </xf>
    <xf numFmtId="179" fontId="13" fillId="8" borderId="41" xfId="76" applyNumberFormat="1" applyFont="1" applyFill="1" applyBorder="1" applyAlignment="1" applyProtection="1">
      <alignment horizontal="center"/>
      <protection/>
    </xf>
    <xf numFmtId="9" fontId="16" fillId="55" borderId="34" xfId="156" applyFont="1" applyFill="1" applyBorder="1" applyAlignment="1" applyProtection="1">
      <alignment horizontal="right"/>
      <protection/>
    </xf>
    <xf numFmtId="189" fontId="16" fillId="0" borderId="0" xfId="156" applyNumberFormat="1" applyFont="1" applyFill="1" applyBorder="1" applyAlignment="1" applyProtection="1">
      <alignment/>
      <protection/>
    </xf>
    <xf numFmtId="179" fontId="16" fillId="0" borderId="0" xfId="76" applyNumberFormat="1" applyFont="1" applyFill="1" applyBorder="1" applyAlignment="1" applyProtection="1">
      <alignment horizontal="center"/>
      <protection/>
    </xf>
    <xf numFmtId="3" fontId="16" fillId="56" borderId="41" xfId="0" applyNumberFormat="1" applyFont="1" applyFill="1" applyBorder="1" applyAlignment="1" applyProtection="1">
      <alignment horizontal="right"/>
      <protection locked="0"/>
    </xf>
    <xf numFmtId="188" fontId="16" fillId="51" borderId="60" xfId="139" applyNumberFormat="1" applyFont="1" applyFill="1" applyBorder="1" applyAlignment="1" applyProtection="1">
      <alignment horizontal="center"/>
      <protection locked="0"/>
    </xf>
    <xf numFmtId="0" fontId="16" fillId="51" borderId="34" xfId="0" applyFont="1" applyFill="1" applyBorder="1" applyAlignment="1" applyProtection="1">
      <alignment/>
      <protection locked="0"/>
    </xf>
    <xf numFmtId="42" fontId="16" fillId="51" borderId="41" xfId="0" applyNumberFormat="1" applyFont="1" applyFill="1" applyBorder="1" applyAlignment="1" applyProtection="1">
      <alignment/>
      <protection locked="0"/>
    </xf>
    <xf numFmtId="0" fontId="13" fillId="57" borderId="0" xfId="0" applyFont="1" applyFill="1" applyAlignment="1">
      <alignment horizontal="left"/>
    </xf>
    <xf numFmtId="2" fontId="16" fillId="57" borderId="0" xfId="0" applyNumberFormat="1" applyFont="1" applyFill="1" applyAlignment="1">
      <alignment/>
    </xf>
    <xf numFmtId="167" fontId="16" fillId="0" borderId="34" xfId="156" applyNumberFormat="1" applyFont="1" applyFill="1" applyBorder="1" applyAlignment="1" applyProtection="1">
      <alignment/>
      <protection/>
    </xf>
    <xf numFmtId="0" fontId="15" fillId="56" borderId="34" xfId="0" applyFont="1" applyFill="1" applyBorder="1" applyAlignment="1" applyProtection="1">
      <alignment/>
      <protection locked="0"/>
    </xf>
    <xf numFmtId="6" fontId="124" fillId="8" borderId="35" xfId="95" applyNumberFormat="1" applyFont="1" applyFill="1" applyBorder="1" applyAlignment="1" applyProtection="1">
      <alignment/>
      <protection/>
    </xf>
    <xf numFmtId="6" fontId="124" fillId="8" borderId="83" xfId="95" applyNumberFormat="1" applyFont="1" applyFill="1" applyBorder="1" applyAlignment="1" applyProtection="1">
      <alignment/>
      <protection/>
    </xf>
    <xf numFmtId="6" fontId="124" fillId="8" borderId="84" xfId="95" applyNumberFormat="1" applyFont="1" applyFill="1" applyBorder="1" applyAlignment="1" applyProtection="1">
      <alignment/>
      <protection/>
    </xf>
    <xf numFmtId="6" fontId="124" fillId="8" borderId="58" xfId="95" applyNumberFormat="1" applyFont="1" applyFill="1" applyBorder="1" applyAlignment="1" applyProtection="1">
      <alignment/>
      <protection/>
    </xf>
    <xf numFmtId="6" fontId="124" fillId="8" borderId="58" xfId="95" applyNumberFormat="1" applyFont="1" applyFill="1" applyBorder="1" applyAlignment="1" applyProtection="1">
      <alignment horizontal="right"/>
      <protection/>
    </xf>
    <xf numFmtId="6" fontId="124" fillId="8" borderId="85" xfId="95" applyNumberFormat="1" applyFont="1" applyFill="1" applyBorder="1" applyAlignment="1" applyProtection="1">
      <alignment/>
      <protection/>
    </xf>
    <xf numFmtId="179" fontId="13" fillId="0" borderId="34" xfId="86" applyNumberFormat="1" applyFont="1" applyFill="1" applyBorder="1" applyAlignment="1" applyProtection="1">
      <alignment/>
      <protection/>
    </xf>
    <xf numFmtId="179" fontId="16" fillId="0" borderId="0" xfId="76" applyNumberFormat="1" applyFont="1" applyFill="1" applyBorder="1" applyAlignment="1" applyProtection="1">
      <alignment/>
      <protection/>
    </xf>
    <xf numFmtId="179" fontId="16" fillId="0" borderId="86" xfId="76" applyNumberFormat="1" applyFont="1" applyBorder="1" applyAlignment="1" applyProtection="1">
      <alignment/>
      <protection/>
    </xf>
    <xf numFmtId="179" fontId="16" fillId="0" borderId="36" xfId="76" applyNumberFormat="1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9" fontId="13" fillId="0" borderId="0" xfId="0" applyNumberFormat="1" applyFont="1" applyAlignment="1" applyProtection="1">
      <alignment horizontal="center"/>
      <protection/>
    </xf>
    <xf numFmtId="0" fontId="16" fillId="0" borderId="0" xfId="149" applyFont="1" applyProtection="1">
      <alignment/>
      <protection/>
    </xf>
    <xf numFmtId="0" fontId="16" fillId="0" borderId="0" xfId="149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Alignment="1" applyProtection="1">
      <alignment horizontal="center"/>
      <protection/>
    </xf>
    <xf numFmtId="0" fontId="66" fillId="8" borderId="34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16" fillId="0" borderId="0" xfId="0" applyNumberFormat="1" applyFont="1" applyAlignment="1" applyProtection="1">
      <alignment/>
      <protection/>
    </xf>
    <xf numFmtId="9" fontId="16" fillId="0" borderId="0" xfId="0" applyNumberFormat="1" applyFont="1" applyAlignment="1" applyProtection="1">
      <alignment horizontal="center"/>
      <protection/>
    </xf>
    <xf numFmtId="5" fontId="16" fillId="55" borderId="26" xfId="55" applyFont="1" applyFill="1" applyBorder="1" applyProtection="1">
      <alignment horizontal="right"/>
      <protection/>
    </xf>
    <xf numFmtId="0" fontId="66" fillId="55" borderId="34" xfId="0" applyFont="1" applyFill="1" applyBorder="1" applyAlignment="1" applyProtection="1">
      <alignment horizontal="center"/>
      <protection/>
    </xf>
    <xf numFmtId="5" fontId="16" fillId="55" borderId="55" xfId="55" applyFont="1" applyFill="1" applyBorder="1" applyProtection="1">
      <alignment horizontal="right"/>
      <protection/>
    </xf>
    <xf numFmtId="15" fontId="13" fillId="0" borderId="0" xfId="0" applyNumberFormat="1" applyFont="1" applyAlignment="1" applyProtection="1">
      <alignment horizontal="center"/>
      <protection/>
    </xf>
    <xf numFmtId="0" fontId="16" fillId="0" borderId="46" xfId="149" applyFont="1" applyBorder="1" applyProtection="1">
      <alignment/>
      <protection/>
    </xf>
    <xf numFmtId="0" fontId="16" fillId="0" borderId="39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center"/>
      <protection/>
    </xf>
    <xf numFmtId="14" fontId="16" fillId="55" borderId="0" xfId="0" applyNumberFormat="1" applyFont="1" applyFill="1" applyAlignment="1" applyProtection="1">
      <alignment horizontal="center"/>
      <protection/>
    </xf>
    <xf numFmtId="0" fontId="19" fillId="0" borderId="40" xfId="0" applyFont="1" applyBorder="1" applyAlignment="1" applyProtection="1">
      <alignment horizontal="center"/>
      <protection/>
    </xf>
    <xf numFmtId="188" fontId="13" fillId="52" borderId="87" xfId="0" applyNumberFormat="1" applyFont="1" applyFill="1" applyBorder="1" applyAlignment="1" applyProtection="1">
      <alignment horizontal="center"/>
      <protection/>
    </xf>
    <xf numFmtId="188" fontId="13" fillId="52" borderId="31" xfId="0" applyNumberFormat="1" applyFont="1" applyFill="1" applyBorder="1" applyAlignment="1" applyProtection="1">
      <alignment horizontal="center"/>
      <protection/>
    </xf>
    <xf numFmtId="188" fontId="13" fillId="52" borderId="41" xfId="0" applyNumberFormat="1" applyFont="1" applyFill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188" fontId="13" fillId="52" borderId="34" xfId="0" applyNumberFormat="1" applyFont="1" applyFill="1" applyBorder="1" applyAlignment="1" applyProtection="1">
      <alignment horizontal="center"/>
      <protection/>
    </xf>
    <xf numFmtId="3" fontId="16" fillId="8" borderId="42" xfId="149" applyNumberFormat="1" applyFont="1" applyFill="1" applyBorder="1" applyProtection="1">
      <alignment/>
      <protection/>
    </xf>
    <xf numFmtId="3" fontId="16" fillId="8" borderId="29" xfId="149" applyNumberFormat="1" applyFont="1" applyFill="1" applyBorder="1" applyProtection="1">
      <alignment/>
      <protection/>
    </xf>
    <xf numFmtId="3" fontId="16" fillId="8" borderId="88" xfId="149" applyNumberFormat="1" applyFont="1" applyFill="1" applyBorder="1" applyProtection="1">
      <alignment/>
      <protection/>
    </xf>
    <xf numFmtId="2" fontId="16" fillId="52" borderId="34" xfId="0" applyNumberFormat="1" applyFont="1" applyFill="1" applyBorder="1" applyAlignment="1" applyProtection="1">
      <alignment horizontal="center"/>
      <protection/>
    </xf>
    <xf numFmtId="166" fontId="16" fillId="52" borderId="34" xfId="0" applyNumberFormat="1" applyFont="1" applyFill="1" applyBorder="1" applyAlignment="1" applyProtection="1">
      <alignment horizontal="center" wrapText="1"/>
      <protection/>
    </xf>
    <xf numFmtId="166" fontId="16" fillId="52" borderId="41" xfId="0" applyNumberFormat="1" applyFont="1" applyFill="1" applyBorder="1" applyAlignment="1" applyProtection="1">
      <alignment horizontal="center" wrapText="1"/>
      <protection/>
    </xf>
    <xf numFmtId="0" fontId="16" fillId="0" borderId="89" xfId="149" applyFont="1" applyBorder="1" applyAlignment="1" applyProtection="1">
      <alignment horizontal="left"/>
      <protection/>
    </xf>
    <xf numFmtId="9" fontId="16" fillId="52" borderId="34" xfId="0" applyNumberFormat="1" applyFont="1" applyFill="1" applyBorder="1" applyAlignment="1" applyProtection="1">
      <alignment horizontal="center"/>
      <protection/>
    </xf>
    <xf numFmtId="9" fontId="16" fillId="52" borderId="4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6" fillId="0" borderId="39" xfId="0" applyFont="1" applyBorder="1" applyAlignment="1" applyProtection="1">
      <alignment/>
      <protection/>
    </xf>
    <xf numFmtId="0" fontId="124" fillId="0" borderId="90" xfId="149" applyFont="1" applyBorder="1" applyAlignment="1" applyProtection="1">
      <alignment horizontal="left"/>
      <protection/>
    </xf>
    <xf numFmtId="0" fontId="124" fillId="0" borderId="32" xfId="149" applyFont="1" applyBorder="1" applyAlignment="1" applyProtection="1">
      <alignment horizontal="left"/>
      <protection/>
    </xf>
    <xf numFmtId="0" fontId="16" fillId="55" borderId="26" xfId="149" applyFont="1" applyFill="1" applyBorder="1" applyAlignment="1" applyProtection="1" quotePrefix="1">
      <alignment horizontal="center"/>
      <protection/>
    </xf>
    <xf numFmtId="14" fontId="16" fillId="0" borderId="26" xfId="149" applyNumberFormat="1" applyFont="1" applyBorder="1" applyProtection="1">
      <alignment/>
      <protection/>
    </xf>
    <xf numFmtId="14" fontId="16" fillId="0" borderId="1" xfId="149" applyNumberFormat="1" applyFont="1" applyBorder="1" applyProtection="1">
      <alignment/>
      <protection/>
    </xf>
    <xf numFmtId="0" fontId="16" fillId="0" borderId="48" xfId="149" applyFont="1" applyBorder="1" applyProtection="1">
      <alignment/>
      <protection/>
    </xf>
    <xf numFmtId="0" fontId="16" fillId="0" borderId="53" xfId="149" applyFont="1" applyBorder="1" applyAlignment="1" applyProtection="1">
      <alignment horizontal="left"/>
      <protection/>
    </xf>
    <xf numFmtId="188" fontId="13" fillId="0" borderId="35" xfId="0" applyNumberFormat="1" applyFont="1" applyBorder="1" applyAlignment="1" applyProtection="1">
      <alignment horizontal="left"/>
      <protection/>
    </xf>
    <xf numFmtId="188" fontId="13" fillId="0" borderId="55" xfId="0" applyNumberFormat="1" applyFont="1" applyBorder="1" applyAlignment="1" applyProtection="1">
      <alignment horizontal="center"/>
      <protection/>
    </xf>
    <xf numFmtId="188" fontId="13" fillId="0" borderId="54" xfId="0" applyNumberFormat="1" applyFont="1" applyBorder="1" applyAlignment="1" applyProtection="1">
      <alignment horizontal="center"/>
      <protection/>
    </xf>
    <xf numFmtId="0" fontId="16" fillId="0" borderId="8" xfId="149" applyFont="1" applyBorder="1" applyAlignment="1" applyProtection="1">
      <alignment horizontal="left"/>
      <protection/>
    </xf>
    <xf numFmtId="168" fontId="16" fillId="8" borderId="34" xfId="149" applyNumberFormat="1" applyFont="1" applyFill="1" applyBorder="1" applyProtection="1">
      <alignment/>
      <protection/>
    </xf>
    <xf numFmtId="168" fontId="16" fillId="8" borderId="35" xfId="149" applyNumberFormat="1" applyFont="1" applyFill="1" applyBorder="1" applyProtection="1">
      <alignment/>
      <protection/>
    </xf>
    <xf numFmtId="0" fontId="16" fillId="0" borderId="40" xfId="149" applyFont="1" applyBorder="1" applyProtection="1">
      <alignment/>
      <protection/>
    </xf>
    <xf numFmtId="168" fontId="16" fillId="8" borderId="45" xfId="149" applyNumberFormat="1" applyFont="1" applyFill="1" applyBorder="1" applyProtection="1">
      <alignment/>
      <protection/>
    </xf>
    <xf numFmtId="168" fontId="16" fillId="8" borderId="83" xfId="149" applyNumberFormat="1" applyFont="1" applyFill="1" applyBorder="1" applyProtection="1">
      <alignment/>
      <protection/>
    </xf>
    <xf numFmtId="0" fontId="16" fillId="0" borderId="37" xfId="149" applyFont="1" applyBorder="1" applyProtection="1">
      <alignment/>
      <protection/>
    </xf>
    <xf numFmtId="0" fontId="16" fillId="0" borderId="36" xfId="149" applyFont="1" applyBorder="1" applyProtection="1">
      <alignment/>
      <protection/>
    </xf>
    <xf numFmtId="0" fontId="16" fillId="0" borderId="38" xfId="149" applyFont="1" applyBorder="1" applyProtection="1">
      <alignment/>
      <protection/>
    </xf>
    <xf numFmtId="0" fontId="124" fillId="0" borderId="32" xfId="149" applyFont="1" applyBorder="1" applyAlignment="1" applyProtection="1">
      <alignment horizontal="center"/>
      <protection/>
    </xf>
    <xf numFmtId="14" fontId="16" fillId="55" borderId="26" xfId="149" applyNumberFormat="1" applyFont="1" applyFill="1" applyBorder="1" applyAlignment="1" applyProtection="1" quotePrefix="1">
      <alignment horizontal="center"/>
      <protection/>
    </xf>
    <xf numFmtId="188" fontId="13" fillId="0" borderId="35" xfId="0" applyNumberFormat="1" applyFont="1" applyBorder="1" applyAlignment="1" applyProtection="1">
      <alignment horizontal="center"/>
      <protection/>
    </xf>
    <xf numFmtId="0" fontId="16" fillId="0" borderId="8" xfId="149" applyFont="1" applyBorder="1" applyProtection="1">
      <alignment/>
      <protection/>
    </xf>
    <xf numFmtId="0" fontId="16" fillId="0" borderId="91" xfId="149" applyFont="1" applyBorder="1" applyAlignment="1" applyProtection="1">
      <alignment horizontal="left"/>
      <protection/>
    </xf>
    <xf numFmtId="0" fontId="16" fillId="0" borderId="24" xfId="149" applyFont="1" applyBorder="1" applyProtection="1">
      <alignment/>
      <protection/>
    </xf>
    <xf numFmtId="0" fontId="13" fillId="0" borderId="29" xfId="149" applyFont="1" applyBorder="1" applyAlignment="1" applyProtection="1">
      <alignment horizontal="center"/>
      <protection/>
    </xf>
    <xf numFmtId="15" fontId="13" fillId="52" borderId="30" xfId="0" applyNumberFormat="1" applyFont="1" applyFill="1" applyBorder="1" applyAlignment="1" applyProtection="1">
      <alignment horizontal="center"/>
      <protection/>
    </xf>
    <xf numFmtId="188" fontId="13" fillId="52" borderId="29" xfId="0" applyNumberFormat="1" applyFont="1" applyFill="1" applyBorder="1" applyAlignment="1" applyProtection="1">
      <alignment horizontal="center"/>
      <protection/>
    </xf>
    <xf numFmtId="188" fontId="13" fillId="52" borderId="88" xfId="0" applyNumberFormat="1" applyFont="1" applyFill="1" applyBorder="1" applyAlignment="1" applyProtection="1">
      <alignment horizontal="center"/>
      <protection/>
    </xf>
    <xf numFmtId="0" fontId="13" fillId="0" borderId="92" xfId="149" applyFont="1" applyBorder="1" applyAlignment="1" applyProtection="1">
      <alignment horizontal="center" wrapText="1"/>
      <protection/>
    </xf>
    <xf numFmtId="0" fontId="13" fillId="0" borderId="93" xfId="149" applyFont="1" applyBorder="1" applyAlignment="1" applyProtection="1">
      <alignment horizontal="center"/>
      <protection/>
    </xf>
    <xf numFmtId="15" fontId="13" fillId="52" borderId="94" xfId="0" applyNumberFormat="1" applyFont="1" applyFill="1" applyBorder="1" applyAlignment="1" applyProtection="1">
      <alignment horizontal="center"/>
      <protection/>
    </xf>
    <xf numFmtId="188" fontId="13" fillId="52" borderId="93" xfId="0" applyNumberFormat="1" applyFont="1" applyFill="1" applyBorder="1" applyAlignment="1" applyProtection="1">
      <alignment horizontal="center"/>
      <protection/>
    </xf>
    <xf numFmtId="188" fontId="13" fillId="52" borderId="95" xfId="0" applyNumberFormat="1" applyFont="1" applyFill="1" applyBorder="1" applyAlignment="1" applyProtection="1">
      <alignment horizontal="center"/>
      <protection/>
    </xf>
    <xf numFmtId="0" fontId="16" fillId="0" borderId="94" xfId="149" applyFont="1" applyBorder="1" applyAlignment="1" applyProtection="1">
      <alignment horizontal="center"/>
      <protection/>
    </xf>
    <xf numFmtId="0" fontId="16" fillId="0" borderId="32" xfId="149" applyFont="1" applyBorder="1" applyAlignment="1" applyProtection="1">
      <alignment horizontal="center"/>
      <protection/>
    </xf>
    <xf numFmtId="0" fontId="16" fillId="0" borderId="30" xfId="149" applyFont="1" applyBorder="1" applyAlignment="1" applyProtection="1">
      <alignment horizontal="center"/>
      <protection/>
    </xf>
    <xf numFmtId="0" fontId="16" fillId="0" borderId="35" xfId="149" applyFont="1" applyBorder="1" applyAlignment="1" applyProtection="1">
      <alignment horizontal="center"/>
      <protection/>
    </xf>
    <xf numFmtId="0" fontId="16" fillId="0" borderId="39" xfId="149" applyFont="1" applyBorder="1" applyProtection="1">
      <alignment/>
      <protection/>
    </xf>
    <xf numFmtId="6" fontId="16" fillId="0" borderId="0" xfId="149" applyNumberFormat="1" applyFont="1" applyProtection="1">
      <alignment/>
      <protection/>
    </xf>
    <xf numFmtId="6" fontId="16" fillId="0" borderId="40" xfId="149" applyNumberFormat="1" applyFont="1" applyBorder="1" applyProtection="1">
      <alignment/>
      <protection/>
    </xf>
    <xf numFmtId="0" fontId="87" fillId="0" borderId="0" xfId="149" applyFont="1" applyProtection="1">
      <alignment/>
      <protection/>
    </xf>
    <xf numFmtId="6" fontId="16" fillId="0" borderId="40" xfId="95" applyNumberFormat="1" applyFont="1" applyBorder="1" applyAlignment="1" applyProtection="1">
      <alignment/>
      <protection/>
    </xf>
    <xf numFmtId="0" fontId="13" fillId="16" borderId="38" xfId="149" applyFont="1" applyFill="1" applyBorder="1" applyProtection="1">
      <alignment/>
      <protection/>
    </xf>
    <xf numFmtId="0" fontId="13" fillId="16" borderId="37" xfId="149" applyFont="1" applyFill="1" applyBorder="1" applyProtection="1">
      <alignment/>
      <protection/>
    </xf>
    <xf numFmtId="6" fontId="13" fillId="16" borderId="37" xfId="95" applyNumberFormat="1" applyFont="1" applyFill="1" applyBorder="1" applyAlignment="1" applyProtection="1">
      <alignment/>
      <protection/>
    </xf>
    <xf numFmtId="6" fontId="13" fillId="16" borderId="36" xfId="95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2" fontId="16" fillId="0" borderId="0" xfId="0" applyNumberFormat="1" applyFont="1" applyAlignment="1" applyProtection="1">
      <alignment horizontal="center"/>
      <protection/>
    </xf>
    <xf numFmtId="5" fontId="16" fillId="0" borderId="0" xfId="55" applyFont="1" applyFill="1" applyProtection="1">
      <alignment horizontal="right"/>
      <protection/>
    </xf>
    <xf numFmtId="9" fontId="16" fillId="0" borderId="0" xfId="149" applyNumberFormat="1" applyFont="1" applyAlignment="1" applyProtection="1">
      <alignment horizontal="center"/>
      <protection/>
    </xf>
    <xf numFmtId="173" fontId="13" fillId="0" borderId="0" xfId="0" applyNumberFormat="1" applyFont="1" applyAlignment="1" applyProtection="1">
      <alignment horizontal="center"/>
      <protection/>
    </xf>
    <xf numFmtId="170" fontId="16" fillId="0" borderId="0" xfId="0" applyNumberFormat="1" applyFont="1" applyAlignment="1" applyProtection="1">
      <alignment horizontal="center"/>
      <protection/>
    </xf>
    <xf numFmtId="5" fontId="16" fillId="0" borderId="0" xfId="0" applyNumberFormat="1" applyFont="1" applyAlignment="1" applyProtection="1">
      <alignment horizontal="center"/>
      <protection/>
    </xf>
    <xf numFmtId="6" fontId="124" fillId="0" borderId="0" xfId="95" applyNumberFormat="1" applyFont="1" applyFill="1" applyBorder="1" applyAlignment="1" applyProtection="1">
      <alignment/>
      <protection/>
    </xf>
    <xf numFmtId="6" fontId="124" fillId="0" borderId="0" xfId="95" applyNumberFormat="1" applyFont="1" applyFill="1" applyBorder="1" applyAlignment="1" applyProtection="1">
      <alignment horizontal="right"/>
      <protection/>
    </xf>
    <xf numFmtId="0" fontId="124" fillId="0" borderId="0" xfId="149" applyFont="1" applyProtection="1">
      <alignment/>
      <protection/>
    </xf>
    <xf numFmtId="6" fontId="124" fillId="0" borderId="0" xfId="95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Alignment="1" applyProtection="1">
      <alignment horizontal="center"/>
      <protection/>
    </xf>
    <xf numFmtId="1" fontId="16" fillId="0" borderId="0" xfId="149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5" fontId="16" fillId="0" borderId="0" xfId="149" applyNumberFormat="1" applyFont="1" applyAlignment="1" applyProtection="1">
      <alignment horizontal="center"/>
      <protection/>
    </xf>
    <xf numFmtId="7" fontId="16" fillId="0" borderId="0" xfId="149" applyNumberFormat="1" applyFont="1" applyAlignment="1" applyProtection="1">
      <alignment horizontal="right"/>
      <protection/>
    </xf>
    <xf numFmtId="169" fontId="24" fillId="0" borderId="0" xfId="0" applyNumberFormat="1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5" fontId="16" fillId="0" borderId="0" xfId="0" applyNumberFormat="1" applyFont="1" applyAlignment="1" applyProtection="1">
      <alignment horizontal="right"/>
      <protection/>
    </xf>
    <xf numFmtId="6" fontId="16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/>
    </xf>
    <xf numFmtId="172" fontId="16" fillId="0" borderId="0" xfId="0" applyNumberFormat="1" applyFont="1" applyAlignment="1" applyProtection="1">
      <alignment horizontal="center"/>
      <protection/>
    </xf>
    <xf numFmtId="0" fontId="107" fillId="0" borderId="0" xfId="68" applyFill="1" applyAlignment="1" applyProtection="1">
      <alignment/>
      <protection/>
    </xf>
    <xf numFmtId="9" fontId="16" fillId="0" borderId="0" xfId="0" applyNumberFormat="1" applyFont="1" applyAlignment="1" applyProtection="1">
      <alignment/>
      <protection/>
    </xf>
    <xf numFmtId="173" fontId="16" fillId="0" borderId="0" xfId="0" applyNumberFormat="1" applyFont="1" applyAlignment="1" applyProtection="1">
      <alignment horizontal="center"/>
      <protection/>
    </xf>
    <xf numFmtId="177" fontId="16" fillId="0" borderId="0" xfId="0" applyNumberFormat="1" applyFont="1" applyAlignment="1" applyProtection="1">
      <alignment horizontal="left"/>
      <protection/>
    </xf>
    <xf numFmtId="178" fontId="16" fillId="0" borderId="0" xfId="149" applyNumberFormat="1" applyFont="1" applyProtection="1">
      <alignment/>
      <protection/>
    </xf>
    <xf numFmtId="173" fontId="16" fillId="0" borderId="0" xfId="0" applyNumberFormat="1" applyFont="1" applyAlignment="1" applyProtection="1">
      <alignment/>
      <protection/>
    </xf>
    <xf numFmtId="5" fontId="16" fillId="0" borderId="0" xfId="149" applyNumberFormat="1" applyFont="1" applyProtection="1">
      <alignment/>
      <protection/>
    </xf>
    <xf numFmtId="5" fontId="16" fillId="0" borderId="0" xfId="149" applyNumberFormat="1" applyFont="1" applyAlignment="1" applyProtection="1">
      <alignment horizontal="right"/>
      <protection/>
    </xf>
    <xf numFmtId="10" fontId="16" fillId="0" borderId="0" xfId="0" applyNumberFormat="1" applyFont="1" applyAlignment="1" applyProtection="1">
      <alignment horizontal="center"/>
      <protection/>
    </xf>
    <xf numFmtId="164" fontId="16" fillId="0" borderId="0" xfId="149" applyNumberFormat="1" applyFont="1" applyAlignment="1" applyProtection="1">
      <alignment horizontal="center"/>
      <protection/>
    </xf>
    <xf numFmtId="165" fontId="16" fillId="0" borderId="0" xfId="149" applyNumberFormat="1" applyFont="1" applyAlignment="1" applyProtection="1">
      <alignment horizontal="center"/>
      <protection/>
    </xf>
    <xf numFmtId="164" fontId="16" fillId="0" borderId="0" xfId="149" applyNumberFormat="1" applyFont="1" applyProtection="1">
      <alignment/>
      <protection/>
    </xf>
    <xf numFmtId="168" fontId="16" fillId="0" borderId="0" xfId="149" applyNumberFormat="1" applyFont="1" applyAlignment="1" applyProtection="1">
      <alignment horizontal="right"/>
      <protection/>
    </xf>
    <xf numFmtId="174" fontId="16" fillId="0" borderId="0" xfId="149" applyNumberFormat="1" applyFont="1" applyProtection="1">
      <alignment/>
      <protection/>
    </xf>
    <xf numFmtId="9" fontId="16" fillId="0" borderId="0" xfId="149" applyNumberFormat="1" applyFont="1" applyAlignment="1" applyProtection="1">
      <alignment horizontal="right"/>
      <protection/>
    </xf>
    <xf numFmtId="0" fontId="16" fillId="51" borderId="34" xfId="149" applyFont="1" applyFill="1" applyBorder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66" fillId="0" borderId="55" xfId="0" applyFont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center" vertical="center"/>
      <protection/>
    </xf>
    <xf numFmtId="0" fontId="66" fillId="0" borderId="30" xfId="0" applyFont="1" applyBorder="1" applyAlignment="1" applyProtection="1">
      <alignment horizontal="center" vertical="center"/>
      <protection/>
    </xf>
    <xf numFmtId="0" fontId="12" fillId="0" borderId="27" xfId="137" applyFont="1" applyBorder="1" applyProtection="1">
      <alignment/>
      <protection/>
    </xf>
    <xf numFmtId="0" fontId="0" fillId="0" borderId="24" xfId="0" applyBorder="1" applyAlignment="1" applyProtection="1">
      <alignment/>
      <protection/>
    </xf>
    <xf numFmtId="0" fontId="14" fillId="0" borderId="24" xfId="137" applyFont="1" applyBorder="1" applyProtection="1">
      <alignment/>
      <protection/>
    </xf>
    <xf numFmtId="0" fontId="66" fillId="0" borderId="25" xfId="0" applyFont="1" applyBorder="1" applyAlignment="1" applyProtection="1">
      <alignment horizontal="center" vertical="center"/>
      <protection/>
    </xf>
    <xf numFmtId="0" fontId="66" fillId="0" borderId="28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66" fillId="0" borderId="1" xfId="0" applyFont="1" applyBorder="1" applyAlignment="1" applyProtection="1">
      <alignment horizontal="center" vertical="center"/>
      <protection/>
    </xf>
    <xf numFmtId="3" fontId="14" fillId="0" borderId="1" xfId="0" applyNumberFormat="1" applyFont="1" applyBorder="1" applyAlignment="1" applyProtection="1">
      <alignment horizontal="center" vertical="center"/>
      <protection/>
    </xf>
    <xf numFmtId="0" fontId="66" fillId="0" borderId="32" xfId="0" applyFont="1" applyBorder="1" applyAlignment="1" applyProtection="1">
      <alignment horizontal="center" vertical="center"/>
      <protection/>
    </xf>
    <xf numFmtId="0" fontId="66" fillId="0" borderId="9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86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92" xfId="0" applyFont="1" applyBorder="1" applyAlignment="1" applyProtection="1">
      <alignment horizontal="left" vertical="center"/>
      <protection/>
    </xf>
    <xf numFmtId="0" fontId="66" fillId="0" borderId="57" xfId="0" applyFont="1" applyBorder="1" applyAlignment="1" applyProtection="1">
      <alignment horizontal="center" vertical="center"/>
      <protection/>
    </xf>
    <xf numFmtId="0" fontId="12" fillId="0" borderId="57" xfId="0" applyFont="1" applyBorder="1" applyAlignment="1" applyProtection="1">
      <alignment horizontal="center" vertical="center" wrapText="1"/>
      <protection/>
    </xf>
    <xf numFmtId="0" fontId="12" fillId="0" borderId="92" xfId="0" applyFont="1" applyBorder="1" applyAlignment="1" applyProtection="1">
      <alignment horizontal="center" vertical="center" wrapText="1"/>
      <protection/>
    </xf>
    <xf numFmtId="0" fontId="12" fillId="0" borderId="86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left" vertical="center"/>
      <protection/>
    </xf>
    <xf numFmtId="168" fontId="14" fillId="0" borderId="34" xfId="0" applyNumberFormat="1" applyFont="1" applyBorder="1" applyAlignment="1" applyProtection="1">
      <alignment horizontal="center" vertical="center"/>
      <protection/>
    </xf>
    <xf numFmtId="168" fontId="14" fillId="0" borderId="0" xfId="156" applyNumberFormat="1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14" fillId="0" borderId="57" xfId="0" applyFont="1" applyBorder="1" applyAlignment="1" applyProtection="1">
      <alignment horizontal="center" vertical="center"/>
      <protection/>
    </xf>
    <xf numFmtId="199" fontId="14" fillId="0" borderId="58" xfId="156" applyNumberFormat="1" applyFont="1" applyBorder="1" applyAlignment="1" applyProtection="1">
      <alignment horizontal="center" vertical="center"/>
      <protection/>
    </xf>
    <xf numFmtId="9" fontId="14" fillId="0" borderId="57" xfId="156" applyFont="1" applyBorder="1" applyAlignment="1" applyProtection="1">
      <alignment horizontal="center" vertical="center"/>
      <protection/>
    </xf>
    <xf numFmtId="0" fontId="14" fillId="0" borderId="92" xfId="0" applyFont="1" applyBorder="1" applyAlignment="1" applyProtection="1">
      <alignment horizontal="center" vertical="center"/>
      <protection/>
    </xf>
    <xf numFmtId="0" fontId="14" fillId="0" borderId="85" xfId="0" applyFont="1" applyBorder="1" applyAlignment="1" applyProtection="1">
      <alignment horizontal="center" vertical="center"/>
      <protection/>
    </xf>
    <xf numFmtId="0" fontId="84" fillId="0" borderId="39" xfId="0" applyFont="1" applyBorder="1" applyAlignment="1" applyProtection="1">
      <alignment horizontal="right" vertical="center"/>
      <protection/>
    </xf>
    <xf numFmtId="199" fontId="14" fillId="0" borderId="34" xfId="156" applyNumberFormat="1" applyFont="1" applyBorder="1" applyAlignment="1" applyProtection="1">
      <alignment horizontal="center" vertical="center"/>
      <protection/>
    </xf>
    <xf numFmtId="9" fontId="14" fillId="0" borderId="0" xfId="156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86" xfId="0" applyFont="1" applyBorder="1" applyAlignment="1" applyProtection="1">
      <alignment horizontal="center" vertical="center"/>
      <protection/>
    </xf>
    <xf numFmtId="0" fontId="14" fillId="0" borderId="97" xfId="0" applyFont="1" applyBorder="1" applyAlignment="1" applyProtection="1">
      <alignment horizontal="left" vertical="center"/>
      <protection/>
    </xf>
    <xf numFmtId="9" fontId="14" fillId="0" borderId="34" xfId="156" applyFont="1" applyBorder="1" applyAlignment="1" applyProtection="1">
      <alignment horizontal="center" vertical="center"/>
      <protection/>
    </xf>
    <xf numFmtId="9" fontId="14" fillId="0" borderId="40" xfId="156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/>
      <protection/>
    </xf>
    <xf numFmtId="9" fontId="14" fillId="0" borderId="31" xfId="156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/>
      <protection/>
    </xf>
    <xf numFmtId="0" fontId="14" fillId="0" borderId="37" xfId="0" applyFont="1" applyBorder="1" applyAlignment="1" applyProtection="1">
      <alignment/>
      <protection/>
    </xf>
    <xf numFmtId="0" fontId="14" fillId="0" borderId="36" xfId="0" applyFont="1" applyBorder="1" applyAlignment="1" applyProtection="1">
      <alignment/>
      <protection/>
    </xf>
    <xf numFmtId="0" fontId="12" fillId="0" borderId="92" xfId="0" applyFont="1" applyBorder="1" applyAlignment="1" applyProtection="1">
      <alignment/>
      <protection/>
    </xf>
    <xf numFmtId="0" fontId="14" fillId="0" borderId="57" xfId="0" applyFont="1" applyBorder="1" applyAlignment="1" applyProtection="1">
      <alignment/>
      <protection/>
    </xf>
    <xf numFmtId="168" fontId="14" fillId="0" borderId="58" xfId="0" applyNumberFormat="1" applyFont="1" applyBorder="1" applyAlignment="1" applyProtection="1">
      <alignment horizontal="center"/>
      <protection/>
    </xf>
    <xf numFmtId="0" fontId="14" fillId="0" borderId="92" xfId="0" applyFont="1" applyBorder="1" applyAlignment="1" applyProtection="1">
      <alignment/>
      <protection/>
    </xf>
    <xf numFmtId="0" fontId="14" fillId="0" borderId="52" xfId="0" applyFont="1" applyBorder="1" applyAlignment="1" applyProtection="1">
      <alignment/>
      <protection/>
    </xf>
    <xf numFmtId="0" fontId="14" fillId="0" borderId="97" xfId="0" applyFont="1" applyBorder="1" applyAlignment="1" applyProtection="1">
      <alignment horizontal="left"/>
      <protection/>
    </xf>
    <xf numFmtId="0" fontId="12" fillId="29" borderId="27" xfId="0" applyFont="1" applyFill="1" applyBorder="1" applyAlignment="1" applyProtection="1">
      <alignment/>
      <protection/>
    </xf>
    <xf numFmtId="0" fontId="0" fillId="29" borderId="24" xfId="0" applyFont="1" applyFill="1" applyBorder="1" applyAlignment="1" applyProtection="1">
      <alignment/>
      <protection/>
    </xf>
    <xf numFmtId="0" fontId="0" fillId="29" borderId="30" xfId="0" applyFont="1" applyFill="1" applyBorder="1" applyAlignment="1" applyProtection="1">
      <alignment/>
      <protection/>
    </xf>
    <xf numFmtId="168" fontId="14" fillId="0" borderId="0" xfId="0" applyNumberFormat="1" applyFont="1" applyAlignment="1" applyProtection="1">
      <alignment horizont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3" fontId="14" fillId="0" borderId="0" xfId="0" applyNumberFormat="1" applyFont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14" fillId="0" borderId="34" xfId="0" applyFont="1" applyBorder="1" applyAlignment="1" applyProtection="1">
      <alignment/>
      <protection/>
    </xf>
    <xf numFmtId="0" fontId="14" fillId="0" borderId="31" xfId="0" applyFont="1" applyBorder="1" applyAlignment="1" applyProtection="1">
      <alignment/>
      <protection/>
    </xf>
    <xf numFmtId="0" fontId="14" fillId="0" borderId="88" xfId="0" applyFont="1" applyBorder="1" applyAlignment="1" applyProtection="1">
      <alignment horizontal="center" vertical="center"/>
      <protection/>
    </xf>
    <xf numFmtId="0" fontId="14" fillId="0" borderId="39" xfId="149" applyFont="1" applyBorder="1" applyProtection="1">
      <alignment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/>
      <protection/>
    </xf>
    <xf numFmtId="3" fontId="14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14" fillId="0" borderId="38" xfId="149" applyFont="1" applyBorder="1" applyProtection="1">
      <alignment/>
      <protection/>
    </xf>
    <xf numFmtId="9" fontId="14" fillId="0" borderId="37" xfId="156" applyFont="1" applyBorder="1" applyAlignment="1" applyProtection="1">
      <alignment horizontal="center" vertical="center"/>
      <protection/>
    </xf>
    <xf numFmtId="9" fontId="14" fillId="0" borderId="36" xfId="156" applyFont="1" applyBorder="1" applyAlignment="1" applyProtection="1">
      <alignment horizontal="center" vertical="center"/>
      <protection/>
    </xf>
    <xf numFmtId="0" fontId="14" fillId="0" borderId="86" xfId="0" applyFont="1" applyBorder="1" applyAlignment="1" applyProtection="1">
      <alignment/>
      <protection/>
    </xf>
    <xf numFmtId="0" fontId="14" fillId="0" borderId="97" xfId="0" applyFont="1" applyBorder="1" applyAlignment="1" applyProtection="1">
      <alignment/>
      <protection/>
    </xf>
    <xf numFmtId="0" fontId="14" fillId="0" borderId="98" xfId="0" applyFont="1" applyBorder="1" applyAlignment="1" applyProtection="1">
      <alignment/>
      <protection/>
    </xf>
    <xf numFmtId="5" fontId="14" fillId="0" borderId="34" xfId="0" applyNumberFormat="1" applyFont="1" applyBorder="1" applyAlignment="1" applyProtection="1">
      <alignment horizontal="center"/>
      <protection/>
    </xf>
    <xf numFmtId="0" fontId="14" fillId="0" borderId="54" xfId="0" applyFont="1" applyBorder="1" applyAlignment="1" applyProtection="1">
      <alignment horizontal="center" vertical="center"/>
      <protection/>
    </xf>
    <xf numFmtId="0" fontId="12" fillId="0" borderId="39" xfId="149" applyFont="1" applyBorder="1" applyProtection="1">
      <alignment/>
      <protection/>
    </xf>
    <xf numFmtId="5" fontId="14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/>
      <protection/>
    </xf>
    <xf numFmtId="199" fontId="0" fillId="0" borderId="0" xfId="0" applyNumberFormat="1" applyFont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168" fontId="14" fillId="0" borderId="56" xfId="0" applyNumberFormat="1" applyFont="1" applyBorder="1" applyAlignment="1" applyProtection="1">
      <alignment horizontal="center"/>
      <protection/>
    </xf>
    <xf numFmtId="168" fontId="14" fillId="0" borderId="37" xfId="156" applyNumberFormat="1" applyFont="1" applyBorder="1" applyAlignment="1" applyProtection="1">
      <alignment horizontal="center" vertical="center"/>
      <protection/>
    </xf>
    <xf numFmtId="0" fontId="14" fillId="0" borderId="99" xfId="0" applyFont="1" applyBorder="1" applyAlignment="1" applyProtection="1">
      <alignment horizontal="center" vertical="center"/>
      <protection/>
    </xf>
    <xf numFmtId="199" fontId="0" fillId="0" borderId="0" xfId="0" applyNumberFormat="1" applyAlignment="1" applyProtection="1">
      <alignment/>
      <protection/>
    </xf>
    <xf numFmtId="37" fontId="14" fillId="0" borderId="58" xfId="0" applyNumberFormat="1" applyFont="1" applyBorder="1" applyAlignment="1" applyProtection="1">
      <alignment horizontal="center" vertical="center"/>
      <protection/>
    </xf>
    <xf numFmtId="5" fontId="14" fillId="0" borderId="57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0" fontId="16" fillId="0" borderId="57" xfId="0" applyFont="1" applyBorder="1" applyAlignment="1" applyProtection="1">
      <alignment/>
      <protection/>
    </xf>
    <xf numFmtId="0" fontId="15" fillId="0" borderId="57" xfId="0" applyFont="1" applyBorder="1" applyAlignment="1" applyProtection="1">
      <alignment/>
      <protection/>
    </xf>
    <xf numFmtId="0" fontId="16" fillId="0" borderId="60" xfId="0" applyFont="1" applyBorder="1" applyAlignment="1" applyProtection="1">
      <alignment vertical="top"/>
      <protection/>
    </xf>
    <xf numFmtId="0" fontId="16" fillId="0" borderId="34" xfId="0" applyFont="1" applyBorder="1" applyAlignment="1" applyProtection="1">
      <alignment vertical="top"/>
      <protection/>
    </xf>
    <xf numFmtId="0" fontId="15" fillId="0" borderId="0" xfId="0" applyFont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0" fontId="16" fillId="0" borderId="100" xfId="0" applyFont="1" applyBorder="1" applyAlignment="1" applyProtection="1">
      <alignment vertical="top"/>
      <protection/>
    </xf>
    <xf numFmtId="0" fontId="16" fillId="0" borderId="45" xfId="0" applyFont="1" applyBorder="1" applyAlignment="1" applyProtection="1">
      <alignment/>
      <protection/>
    </xf>
    <xf numFmtId="9" fontId="128" fillId="0" borderId="0" xfId="156" applyFont="1" applyFill="1" applyBorder="1" applyAlignment="1" applyProtection="1">
      <alignment/>
      <protection/>
    </xf>
    <xf numFmtId="0" fontId="16" fillId="0" borderId="40" xfId="0" applyFont="1" applyBorder="1" applyAlignment="1" applyProtection="1">
      <alignment/>
      <protection/>
    </xf>
    <xf numFmtId="0" fontId="16" fillId="0" borderId="53" xfId="0" applyFont="1" applyBorder="1" applyAlignment="1" applyProtection="1">
      <alignment/>
      <protection/>
    </xf>
    <xf numFmtId="0" fontId="16" fillId="0" borderId="35" xfId="0" applyFont="1" applyBorder="1" applyAlignment="1" applyProtection="1">
      <alignment/>
      <protection/>
    </xf>
    <xf numFmtId="0" fontId="13" fillId="52" borderId="60" xfId="0" applyFont="1" applyFill="1" applyBorder="1" applyAlignment="1" applyProtection="1">
      <alignment horizontal="center"/>
      <protection/>
    </xf>
    <xf numFmtId="0" fontId="23" fillId="52" borderId="41" xfId="0" applyFont="1" applyFill="1" applyBorder="1" applyAlignment="1" applyProtection="1">
      <alignment horizontal="right"/>
      <protection/>
    </xf>
    <xf numFmtId="0" fontId="16" fillId="0" borderId="60" xfId="0" applyFont="1" applyBorder="1" applyAlignment="1" applyProtection="1">
      <alignment/>
      <protection/>
    </xf>
    <xf numFmtId="0" fontId="16" fillId="0" borderId="41" xfId="0" applyFont="1" applyBorder="1" applyAlignment="1" applyProtection="1">
      <alignment/>
      <protection/>
    </xf>
    <xf numFmtId="0" fontId="16" fillId="0" borderId="34" xfId="0" applyFont="1" applyBorder="1" applyAlignment="1" applyProtection="1">
      <alignment/>
      <protection/>
    </xf>
    <xf numFmtId="9" fontId="16" fillId="0" borderId="60" xfId="156" applyFont="1" applyBorder="1" applyAlignment="1" applyProtection="1">
      <alignment/>
      <protection/>
    </xf>
    <xf numFmtId="0" fontId="16" fillId="0" borderId="55" xfId="0" applyFont="1" applyBorder="1" applyAlignment="1" applyProtection="1">
      <alignment/>
      <protection/>
    </xf>
    <xf numFmtId="9" fontId="16" fillId="0" borderId="60" xfId="156" applyFont="1" applyBorder="1" applyAlignment="1" applyProtection="1">
      <alignment wrapText="1"/>
      <protection/>
    </xf>
    <xf numFmtId="0" fontId="16" fillId="52" borderId="34" xfId="0" applyFont="1" applyFill="1" applyBorder="1" applyAlignment="1" applyProtection="1">
      <alignment horizontal="center"/>
      <protection/>
    </xf>
    <xf numFmtId="0" fontId="16" fillId="0" borderId="100" xfId="0" applyFont="1" applyBorder="1" applyAlignment="1" applyProtection="1">
      <alignment/>
      <protection/>
    </xf>
    <xf numFmtId="0" fontId="16" fillId="0" borderId="49" xfId="0" applyFont="1" applyBorder="1" applyAlignment="1" applyProtection="1">
      <alignment/>
      <protection/>
    </xf>
    <xf numFmtId="0" fontId="15" fillId="0" borderId="34" xfId="0" applyFont="1" applyBorder="1" applyAlignment="1" applyProtection="1">
      <alignment/>
      <protection/>
    </xf>
    <xf numFmtId="0" fontId="15" fillId="0" borderId="45" xfId="0" applyFont="1" applyBorder="1" applyAlignment="1" applyProtection="1">
      <alignment/>
      <protection/>
    </xf>
    <xf numFmtId="0" fontId="16" fillId="0" borderId="38" xfId="0" applyFont="1" applyBorder="1" applyAlignment="1" applyProtection="1">
      <alignment/>
      <protection/>
    </xf>
    <xf numFmtId="0" fontId="18" fillId="0" borderId="40" xfId="0" applyFont="1" applyBorder="1" applyAlignment="1" applyProtection="1">
      <alignment horizontal="left" wrapText="1"/>
      <protection/>
    </xf>
    <xf numFmtId="0" fontId="13" fillId="52" borderId="87" xfId="0" applyFont="1" applyFill="1" applyBorder="1" applyAlignment="1" applyProtection="1">
      <alignment horizontal="center" wrapText="1"/>
      <protection/>
    </xf>
    <xf numFmtId="0" fontId="13" fillId="52" borderId="32" xfId="0" applyFont="1" applyFill="1" applyBorder="1" applyAlignment="1" applyProtection="1">
      <alignment horizontal="center" wrapText="1"/>
      <protection/>
    </xf>
    <xf numFmtId="0" fontId="13" fillId="52" borderId="31" xfId="0" applyFont="1" applyFill="1" applyBorder="1" applyAlignment="1" applyProtection="1">
      <alignment horizontal="center" wrapText="1"/>
      <protection/>
    </xf>
    <xf numFmtId="0" fontId="13" fillId="52" borderId="25" xfId="0" applyFont="1" applyFill="1" applyBorder="1" applyAlignment="1" applyProtection="1">
      <alignment horizontal="center" wrapText="1"/>
      <protection/>
    </xf>
    <xf numFmtId="0" fontId="13" fillId="52" borderId="41" xfId="0" applyFont="1" applyFill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wrapText="1"/>
      <protection/>
    </xf>
    <xf numFmtId="0" fontId="13" fillId="0" borderId="39" xfId="0" applyFont="1" applyBorder="1" applyAlignment="1" applyProtection="1">
      <alignment wrapText="1"/>
      <protection/>
    </xf>
    <xf numFmtId="0" fontId="13" fillId="0" borderId="0" xfId="0" applyFont="1" applyAlignment="1" applyProtection="1">
      <alignment wrapText="1"/>
      <protection/>
    </xf>
    <xf numFmtId="3" fontId="16" fillId="0" borderId="0" xfId="0" applyNumberFormat="1" applyFont="1" applyAlignment="1" applyProtection="1">
      <alignment wrapText="1"/>
      <protection/>
    </xf>
    <xf numFmtId="167" fontId="16" fillId="0" borderId="40" xfId="156" applyNumberFormat="1" applyFont="1" applyBorder="1" applyAlignment="1" applyProtection="1">
      <alignment horizontal="center" wrapText="1"/>
      <protection/>
    </xf>
    <xf numFmtId="0" fontId="16" fillId="0" borderId="40" xfId="0" applyFont="1" applyBorder="1" applyAlignment="1" applyProtection="1">
      <alignment wrapText="1"/>
      <protection/>
    </xf>
    <xf numFmtId="0" fontId="16" fillId="0" borderId="60" xfId="0" applyFont="1" applyBorder="1" applyAlignment="1" applyProtection="1">
      <alignment vertical="center"/>
      <protection/>
    </xf>
    <xf numFmtId="0" fontId="16" fillId="0" borderId="35" xfId="0" applyFont="1" applyBorder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3" fontId="16" fillId="0" borderId="34" xfId="0" applyNumberFormat="1" applyFont="1" applyBorder="1" applyAlignment="1" applyProtection="1">
      <alignment/>
      <protection/>
    </xf>
    <xf numFmtId="167" fontId="16" fillId="0" borderId="40" xfId="156" applyNumberFormat="1" applyFont="1" applyBorder="1" applyAlignment="1" applyProtection="1">
      <alignment horizontal="center"/>
      <protection/>
    </xf>
    <xf numFmtId="0" fontId="13" fillId="0" borderId="39" xfId="0" applyFont="1" applyBorder="1" applyAlignment="1" applyProtection="1">
      <alignment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6" fillId="0" borderId="100" xfId="0" applyFont="1" applyBorder="1" applyAlignment="1" applyProtection="1">
      <alignment vertical="center"/>
      <protection/>
    </xf>
    <xf numFmtId="0" fontId="16" fillId="0" borderId="101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16" fillId="0" borderId="83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/>
      <protection/>
    </xf>
    <xf numFmtId="0" fontId="13" fillId="0" borderId="37" xfId="0" applyFont="1" applyBorder="1" applyAlignment="1" applyProtection="1">
      <alignment/>
      <protection/>
    </xf>
    <xf numFmtId="3" fontId="13" fillId="0" borderId="37" xfId="0" applyNumberFormat="1" applyFont="1" applyBorder="1" applyAlignment="1" applyProtection="1">
      <alignment/>
      <protection/>
    </xf>
    <xf numFmtId="167" fontId="16" fillId="0" borderId="36" xfId="156" applyNumberFormat="1" applyFont="1" applyBorder="1" applyAlignment="1" applyProtection="1">
      <alignment horizontal="center"/>
      <protection/>
    </xf>
    <xf numFmtId="3" fontId="16" fillId="0" borderId="0" xfId="0" applyNumberFormat="1" applyFont="1" applyAlignment="1" applyProtection="1">
      <alignment/>
      <protection/>
    </xf>
    <xf numFmtId="0" fontId="17" fillId="52" borderId="61" xfId="0" applyFont="1" applyFill="1" applyBorder="1" applyAlignment="1" applyProtection="1">
      <alignment horizontal="center"/>
      <protection/>
    </xf>
    <xf numFmtId="0" fontId="17" fillId="52" borderId="51" xfId="0" applyFont="1" applyFill="1" applyBorder="1" applyAlignment="1" applyProtection="1">
      <alignment horizontal="center"/>
      <protection/>
    </xf>
    <xf numFmtId="0" fontId="17" fillId="52" borderId="52" xfId="0" applyFont="1" applyFill="1" applyBorder="1" applyAlignment="1" applyProtection="1">
      <alignment horizontal="center"/>
      <protection/>
    </xf>
    <xf numFmtId="0" fontId="13" fillId="52" borderId="34" xfId="0" applyFont="1" applyFill="1" applyBorder="1" applyAlignment="1" applyProtection="1">
      <alignment horizontal="center"/>
      <protection/>
    </xf>
    <xf numFmtId="0" fontId="13" fillId="52" borderId="34" xfId="0" applyFont="1" applyFill="1" applyBorder="1" applyAlignment="1" applyProtection="1">
      <alignment vertical="top"/>
      <protection/>
    </xf>
    <xf numFmtId="0" fontId="13" fillId="0" borderId="39" xfId="0" applyFont="1" applyBorder="1" applyAlignment="1" applyProtection="1">
      <alignment horizontal="left"/>
      <protection/>
    </xf>
    <xf numFmtId="15" fontId="16" fillId="0" borderId="0" xfId="0" applyNumberFormat="1" applyFont="1" applyAlignment="1" applyProtection="1">
      <alignment horizontal="left"/>
      <protection/>
    </xf>
    <xf numFmtId="0" fontId="16" fillId="0" borderId="0" xfId="0" applyFont="1" applyAlignment="1" applyProtection="1" quotePrefix="1">
      <alignment/>
      <protection/>
    </xf>
    <xf numFmtId="0" fontId="16" fillId="0" borderId="0" xfId="0" applyFont="1" applyAlignment="1" applyProtection="1">
      <alignment horizontal="left" vertical="top" wrapText="1"/>
      <protection/>
    </xf>
    <xf numFmtId="0" fontId="16" fillId="53" borderId="43" xfId="0" applyFont="1" applyFill="1" applyBorder="1" applyAlignment="1" applyProtection="1">
      <alignment/>
      <protection/>
    </xf>
    <xf numFmtId="2" fontId="16" fillId="53" borderId="96" xfId="0" applyNumberFormat="1" applyFont="1" applyFill="1" applyBorder="1" applyAlignment="1" applyProtection="1">
      <alignment horizontal="center"/>
      <protection/>
    </xf>
    <xf numFmtId="3" fontId="16" fillId="53" borderId="102" xfId="0" applyNumberFormat="1" applyFont="1" applyFill="1" applyBorder="1" applyAlignment="1" applyProtection="1">
      <alignment/>
      <protection/>
    </xf>
    <xf numFmtId="3" fontId="16" fillId="53" borderId="37" xfId="0" applyNumberFormat="1" applyFont="1" applyFill="1" applyBorder="1" applyAlignment="1" applyProtection="1">
      <alignment/>
      <protection/>
    </xf>
    <xf numFmtId="3" fontId="16" fillId="53" borderId="36" xfId="0" applyNumberFormat="1" applyFont="1" applyFill="1" applyBorder="1" applyAlignment="1" applyProtection="1">
      <alignment/>
      <protection/>
    </xf>
    <xf numFmtId="0" fontId="17" fillId="0" borderId="39" xfId="0" applyFont="1" applyBorder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37" xfId="0" applyFont="1" applyBorder="1" applyAlignment="1" applyProtection="1">
      <alignment/>
      <protection/>
    </xf>
    <xf numFmtId="0" fontId="16" fillId="0" borderId="36" xfId="0" applyFont="1" applyBorder="1" applyAlignment="1" applyProtection="1">
      <alignment/>
      <protection/>
    </xf>
    <xf numFmtId="0" fontId="17" fillId="0" borderId="38" xfId="0" applyFont="1" applyBorder="1" applyAlignment="1" applyProtection="1">
      <alignment/>
      <protection/>
    </xf>
    <xf numFmtId="0" fontId="15" fillId="0" borderId="37" xfId="0" applyFont="1" applyBorder="1" applyAlignment="1" applyProtection="1">
      <alignment horizontal="center"/>
      <protection/>
    </xf>
    <xf numFmtId="0" fontId="15" fillId="0" borderId="37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16" fillId="0" borderId="37" xfId="0" applyFont="1" applyBorder="1" applyAlignment="1" applyProtection="1">
      <alignment horizontal="center"/>
      <protection/>
    </xf>
    <xf numFmtId="166" fontId="9" fillId="0" borderId="0" xfId="0" applyNumberFormat="1" applyFont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9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9" fontId="5" fillId="0" borderId="0" xfId="15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4" fillId="51" borderId="103" xfId="0" applyFont="1" applyFill="1" applyBorder="1" applyAlignment="1" applyProtection="1">
      <alignment/>
      <protection locked="0"/>
    </xf>
    <xf numFmtId="0" fontId="16" fillId="51" borderId="41" xfId="0" applyFont="1" applyFill="1" applyBorder="1" applyAlignment="1" applyProtection="1">
      <alignment horizontal="center"/>
      <protection locked="0"/>
    </xf>
    <xf numFmtId="0" fontId="16" fillId="51" borderId="49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vertical="top"/>
      <protection/>
    </xf>
    <xf numFmtId="0" fontId="16" fillId="0" borderId="0" xfId="0" applyFont="1" applyAlignment="1" applyProtection="1">
      <alignment vertical="top"/>
      <protection/>
    </xf>
    <xf numFmtId="0" fontId="17" fillId="0" borderId="92" xfId="0" applyFont="1" applyBorder="1" applyAlignment="1" applyProtection="1">
      <alignment/>
      <protection/>
    </xf>
    <xf numFmtId="0" fontId="19" fillId="0" borderId="57" xfId="0" applyFont="1" applyBorder="1" applyAlignment="1" applyProtection="1">
      <alignment/>
      <protection/>
    </xf>
    <xf numFmtId="0" fontId="16" fillId="0" borderId="86" xfId="0" applyFont="1" applyBorder="1" applyAlignment="1" applyProtection="1">
      <alignment/>
      <protection/>
    </xf>
    <xf numFmtId="0" fontId="16" fillId="0" borderId="8" xfId="0" applyFont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6" fillId="0" borderId="89" xfId="0" applyFont="1" applyBorder="1" applyAlignment="1" applyProtection="1">
      <alignment/>
      <protection/>
    </xf>
    <xf numFmtId="0" fontId="16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center"/>
      <protection/>
    </xf>
    <xf numFmtId="9" fontId="0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179" fontId="16" fillId="0" borderId="0" xfId="0" applyNumberFormat="1" applyFont="1" applyAlignment="1" applyProtection="1">
      <alignment/>
      <protection/>
    </xf>
    <xf numFmtId="0" fontId="129" fillId="0" borderId="0" xfId="138" applyFont="1" applyProtection="1">
      <alignment/>
      <protection/>
    </xf>
    <xf numFmtId="37" fontId="125" fillId="0" borderId="55" xfId="138" applyNumberFormat="1" applyFont="1" applyBorder="1" applyAlignment="1" applyProtection="1">
      <alignment horizontal="left" vertical="center"/>
      <protection/>
    </xf>
    <xf numFmtId="37" fontId="125" fillId="0" borderId="24" xfId="138" applyNumberFormat="1" applyFont="1" applyBorder="1" applyAlignment="1" applyProtection="1">
      <alignment horizontal="left" vertical="center"/>
      <protection/>
    </xf>
    <xf numFmtId="0" fontId="129" fillId="0" borderId="24" xfId="138" applyFont="1" applyBorder="1" applyAlignment="1" applyProtection="1">
      <alignment horizontal="left"/>
      <protection/>
    </xf>
    <xf numFmtId="37" fontId="124" fillId="0" borderId="24" xfId="138" applyNumberFormat="1" applyFont="1" applyBorder="1" applyAlignment="1" applyProtection="1">
      <alignment horizontal="left" vertical="center"/>
      <protection/>
    </xf>
    <xf numFmtId="0" fontId="130" fillId="0" borderId="24" xfId="138" applyFont="1" applyBorder="1" applyAlignment="1" applyProtection="1">
      <alignment horizontal="left" vertical="center"/>
      <protection/>
    </xf>
    <xf numFmtId="0" fontId="16" fillId="0" borderId="24" xfId="138" applyFont="1" applyBorder="1" applyAlignment="1" applyProtection="1">
      <alignment horizontal="left"/>
      <protection/>
    </xf>
    <xf numFmtId="0" fontId="16" fillId="0" borderId="35" xfId="138" applyFont="1" applyBorder="1" applyAlignment="1" applyProtection="1">
      <alignment horizontal="left"/>
      <protection/>
    </xf>
    <xf numFmtId="37" fontId="124" fillId="58" borderId="104" xfId="138" applyNumberFormat="1" applyFont="1" applyFill="1" applyBorder="1" applyAlignment="1" applyProtection="1">
      <alignment horizontal="center" vertical="center"/>
      <protection/>
    </xf>
    <xf numFmtId="0" fontId="131" fillId="0" borderId="25" xfId="138" applyFont="1" applyBorder="1" applyAlignment="1" applyProtection="1">
      <alignment horizontal="center"/>
      <protection/>
    </xf>
    <xf numFmtId="0" fontId="16" fillId="0" borderId="105" xfId="138" applyFont="1" applyBorder="1" applyProtection="1">
      <alignment/>
      <protection/>
    </xf>
    <xf numFmtId="37" fontId="125" fillId="58" borderId="63" xfId="138" applyNumberFormat="1" applyFont="1" applyFill="1" applyBorder="1" applyAlignment="1" applyProtection="1">
      <alignment horizontal="left"/>
      <protection/>
    </xf>
    <xf numFmtId="37" fontId="125" fillId="58" borderId="72" xfId="138" applyNumberFormat="1" applyFont="1" applyFill="1" applyBorder="1" applyAlignment="1" applyProtection="1">
      <alignment horizontal="left"/>
      <protection/>
    </xf>
    <xf numFmtId="37" fontId="125" fillId="52" borderId="106" xfId="138" applyNumberFormat="1" applyFont="1" applyFill="1" applyBorder="1" applyAlignment="1" applyProtection="1">
      <alignment horizontal="left" vertical="center"/>
      <protection/>
    </xf>
    <xf numFmtId="37" fontId="125" fillId="52" borderId="7" xfId="138" applyNumberFormat="1" applyFont="1" applyFill="1" applyBorder="1" applyAlignment="1" applyProtection="1">
      <alignment horizontal="left" vertical="center"/>
      <protection/>
    </xf>
    <xf numFmtId="0" fontId="124" fillId="52" borderId="7" xfId="138" applyFont="1" applyFill="1" applyBorder="1" applyAlignment="1" applyProtection="1">
      <alignment horizontal="center" vertical="center"/>
      <protection/>
    </xf>
    <xf numFmtId="3" fontId="16" fillId="0" borderId="107" xfId="138" applyNumberFormat="1" applyFont="1" applyBorder="1" applyAlignment="1" applyProtection="1">
      <alignment vertical="center"/>
      <protection/>
    </xf>
    <xf numFmtId="37" fontId="124" fillId="0" borderId="35" xfId="138" applyNumberFormat="1" applyFont="1" applyBorder="1" applyProtection="1">
      <alignment/>
      <protection/>
    </xf>
    <xf numFmtId="37" fontId="129" fillId="0" borderId="0" xfId="138" applyNumberFormat="1" applyFont="1" applyProtection="1">
      <alignment/>
      <protection/>
    </xf>
    <xf numFmtId="3" fontId="132" fillId="57" borderId="98" xfId="138" applyNumberFormat="1" applyFont="1" applyFill="1" applyBorder="1" applyAlignment="1" applyProtection="1">
      <alignment horizontal="center"/>
      <protection/>
    </xf>
    <xf numFmtId="3" fontId="132" fillId="57" borderId="39" xfId="138" applyNumberFormat="1" applyFont="1" applyFill="1" applyBorder="1" applyProtection="1">
      <alignment/>
      <protection/>
    </xf>
    <xf numFmtId="3" fontId="132" fillId="57" borderId="0" xfId="138" applyNumberFormat="1" applyFont="1" applyFill="1" applyProtection="1">
      <alignment/>
      <protection/>
    </xf>
    <xf numFmtId="3" fontId="132" fillId="57" borderId="40" xfId="138" applyNumberFormat="1" applyFont="1" applyFill="1" applyBorder="1" applyProtection="1">
      <alignment/>
      <protection/>
    </xf>
    <xf numFmtId="37" fontId="132" fillId="57" borderId="32" xfId="138" applyNumberFormat="1" applyFont="1" applyFill="1" applyBorder="1" applyProtection="1">
      <alignment/>
      <protection/>
    </xf>
    <xf numFmtId="3" fontId="124" fillId="0" borderId="78" xfId="138" applyNumberFormat="1" applyFont="1" applyBorder="1" applyProtection="1">
      <alignment/>
      <protection/>
    </xf>
    <xf numFmtId="3" fontId="124" fillId="0" borderId="34" xfId="138" applyNumberFormat="1" applyFont="1" applyBorder="1" applyProtection="1">
      <alignment/>
      <protection/>
    </xf>
    <xf numFmtId="3" fontId="124" fillId="0" borderId="41" xfId="138" applyNumberFormat="1" applyFont="1" applyBorder="1" applyProtection="1">
      <alignment/>
      <protection/>
    </xf>
    <xf numFmtId="3" fontId="124" fillId="0" borderId="60" xfId="138" applyNumberFormat="1" applyFont="1" applyBorder="1" applyProtection="1">
      <alignment/>
      <protection/>
    </xf>
    <xf numFmtId="3" fontId="124" fillId="57" borderId="98" xfId="138" applyNumberFormat="1" applyFont="1" applyFill="1" applyBorder="1" applyProtection="1">
      <alignment/>
      <protection/>
    </xf>
    <xf numFmtId="3" fontId="124" fillId="57" borderId="39" xfId="138" applyNumberFormat="1" applyFont="1" applyFill="1" applyBorder="1" applyProtection="1">
      <alignment/>
      <protection/>
    </xf>
    <xf numFmtId="3" fontId="124" fillId="57" borderId="0" xfId="138" applyNumberFormat="1" applyFont="1" applyFill="1" applyProtection="1">
      <alignment/>
      <protection/>
    </xf>
    <xf numFmtId="3" fontId="124" fillId="57" borderId="40" xfId="138" applyNumberFormat="1" applyFont="1" applyFill="1" applyBorder="1" applyProtection="1">
      <alignment/>
      <protection/>
    </xf>
    <xf numFmtId="37" fontId="124" fillId="57" borderId="35" xfId="138" applyNumberFormat="1" applyFont="1" applyFill="1" applyBorder="1" applyProtection="1">
      <alignment/>
      <protection/>
    </xf>
    <xf numFmtId="0" fontId="124" fillId="0" borderId="63" xfId="138" applyFont="1" applyBorder="1" applyProtection="1">
      <alignment/>
      <protection/>
    </xf>
    <xf numFmtId="0" fontId="124" fillId="0" borderId="77" xfId="138" applyFont="1" applyBorder="1" applyAlignment="1" applyProtection="1">
      <alignment horizontal="left"/>
      <protection/>
    </xf>
    <xf numFmtId="3" fontId="124" fillId="0" borderId="53" xfId="138" applyNumberFormat="1" applyFont="1" applyBorder="1" applyProtection="1">
      <alignment/>
      <protection/>
    </xf>
    <xf numFmtId="3" fontId="124" fillId="0" borderId="55" xfId="138" applyNumberFormat="1" applyFont="1" applyBorder="1" applyProtection="1">
      <alignment/>
      <protection/>
    </xf>
    <xf numFmtId="3" fontId="129" fillId="57" borderId="98" xfId="138" applyNumberFormat="1" applyFont="1" applyFill="1" applyBorder="1" applyProtection="1">
      <alignment/>
      <protection/>
    </xf>
    <xf numFmtId="3" fontId="129" fillId="57" borderId="39" xfId="138" applyNumberFormat="1" applyFont="1" applyFill="1" applyBorder="1" applyProtection="1">
      <alignment/>
      <protection/>
    </xf>
    <xf numFmtId="3" fontId="129" fillId="57" borderId="0" xfId="138" applyNumberFormat="1" applyFont="1" applyFill="1" applyProtection="1">
      <alignment/>
      <protection/>
    </xf>
    <xf numFmtId="3" fontId="129" fillId="57" borderId="40" xfId="138" applyNumberFormat="1" applyFont="1" applyFill="1" applyBorder="1" applyProtection="1">
      <alignment/>
      <protection/>
    </xf>
    <xf numFmtId="37" fontId="129" fillId="57" borderId="35" xfId="138" applyNumberFormat="1" applyFont="1" applyFill="1" applyBorder="1" applyProtection="1">
      <alignment/>
      <protection/>
    </xf>
    <xf numFmtId="3" fontId="124" fillId="0" borderId="71" xfId="138" applyNumberFormat="1" applyFont="1" applyBorder="1" applyProtection="1">
      <alignment/>
      <protection/>
    </xf>
    <xf numFmtId="3" fontId="124" fillId="0" borderId="72" xfId="138" applyNumberFormat="1" applyFont="1" applyBorder="1" applyProtection="1">
      <alignment/>
      <protection/>
    </xf>
    <xf numFmtId="3" fontId="124" fillId="0" borderId="73" xfId="138" applyNumberFormat="1" applyFont="1" applyBorder="1" applyProtection="1">
      <alignment/>
      <protection/>
    </xf>
    <xf numFmtId="3" fontId="124" fillId="0" borderId="108" xfId="138" applyNumberFormat="1" applyFont="1" applyBorder="1" applyProtection="1">
      <alignment/>
      <protection/>
    </xf>
    <xf numFmtId="3" fontId="124" fillId="0" borderId="109" xfId="138" applyNumberFormat="1" applyFont="1" applyBorder="1" applyProtection="1">
      <alignment/>
      <protection/>
    </xf>
    <xf numFmtId="3" fontId="124" fillId="0" borderId="110" xfId="138" applyNumberFormat="1" applyFont="1" applyBorder="1" applyProtection="1">
      <alignment/>
      <protection/>
    </xf>
    <xf numFmtId="3" fontId="124" fillId="0" borderId="0" xfId="138" applyNumberFormat="1" applyFont="1" applyProtection="1">
      <alignment/>
      <protection/>
    </xf>
    <xf numFmtId="38" fontId="124" fillId="0" borderId="0" xfId="138" applyNumberFormat="1" applyFont="1" applyProtection="1">
      <alignment/>
      <protection/>
    </xf>
    <xf numFmtId="3" fontId="125" fillId="0" borderId="111" xfId="138" applyNumberFormat="1" applyFont="1" applyBorder="1" applyProtection="1">
      <alignment/>
      <protection/>
    </xf>
    <xf numFmtId="3" fontId="125" fillId="0" borderId="112" xfId="138" applyNumberFormat="1" applyFont="1" applyBorder="1" applyProtection="1">
      <alignment/>
      <protection/>
    </xf>
    <xf numFmtId="3" fontId="125" fillId="0" borderId="113" xfId="138" applyNumberFormat="1" applyFont="1" applyBorder="1" applyProtection="1">
      <alignment/>
      <protection/>
    </xf>
    <xf numFmtId="38" fontId="124" fillId="0" borderId="114" xfId="138" applyNumberFormat="1" applyFont="1" applyBorder="1" applyProtection="1">
      <alignment/>
      <protection/>
    </xf>
    <xf numFmtId="0" fontId="124" fillId="0" borderId="0" xfId="138" applyFont="1" applyAlignment="1" applyProtection="1">
      <alignment vertical="center"/>
      <protection/>
    </xf>
    <xf numFmtId="0" fontId="16" fillId="0" borderId="0" xfId="138" applyFont="1" applyProtection="1">
      <alignment/>
      <protection/>
    </xf>
    <xf numFmtId="3" fontId="133" fillId="0" borderId="0" xfId="138" applyNumberFormat="1" applyFont="1" applyAlignment="1" applyProtection="1">
      <alignment horizontal="right"/>
      <protection/>
    </xf>
    <xf numFmtId="37" fontId="124" fillId="0" borderId="0" xfId="138" applyNumberFormat="1" applyFont="1" applyProtection="1">
      <alignment/>
      <protection/>
    </xf>
    <xf numFmtId="179" fontId="124" fillId="0" borderId="0" xfId="138" applyNumberFormat="1" applyFont="1" applyAlignment="1" applyProtection="1">
      <alignment horizontal="left"/>
      <protection/>
    </xf>
    <xf numFmtId="179" fontId="125" fillId="0" borderId="0" xfId="138" applyNumberFormat="1" applyFont="1" applyProtection="1">
      <alignment/>
      <protection/>
    </xf>
    <xf numFmtId="0" fontId="125" fillId="0" borderId="55" xfId="138" applyFont="1" applyBorder="1" applyAlignment="1" applyProtection="1">
      <alignment horizontal="left" vertical="center"/>
      <protection/>
    </xf>
    <xf numFmtId="0" fontId="125" fillId="0" borderId="8" xfId="138" applyFont="1" applyBorder="1" applyAlignment="1" applyProtection="1">
      <alignment horizontal="right" vertical="center"/>
      <protection/>
    </xf>
    <xf numFmtId="0" fontId="125" fillId="0" borderId="35" xfId="138" applyFont="1" applyBorder="1" applyAlignment="1" applyProtection="1">
      <alignment horizontal="right" vertical="center"/>
      <protection/>
    </xf>
    <xf numFmtId="0" fontId="125" fillId="0" borderId="0" xfId="138" applyFont="1" applyAlignment="1" applyProtection="1">
      <alignment horizontal="right"/>
      <protection/>
    </xf>
    <xf numFmtId="0" fontId="124" fillId="0" borderId="0" xfId="138" applyFont="1" applyProtection="1">
      <alignment/>
      <protection/>
    </xf>
    <xf numFmtId="179" fontId="124" fillId="0" borderId="0" xfId="138" applyNumberFormat="1" applyFont="1" applyProtection="1">
      <alignment/>
      <protection/>
    </xf>
    <xf numFmtId="3" fontId="125" fillId="51" borderId="34" xfId="138" applyNumberFormat="1" applyFont="1" applyFill="1" applyBorder="1" applyAlignment="1" applyProtection="1">
      <alignment horizontal="right" vertical="center"/>
      <protection locked="0"/>
    </xf>
    <xf numFmtId="0" fontId="69" fillId="0" borderId="0" xfId="0" applyFont="1" applyAlignment="1" applyProtection="1">
      <alignment horizontal="center"/>
      <protection/>
    </xf>
    <xf numFmtId="0" fontId="69" fillId="0" borderId="1" xfId="0" applyFont="1" applyBorder="1" applyAlignment="1" applyProtection="1">
      <alignment horizontal="center"/>
      <protection/>
    </xf>
    <xf numFmtId="0" fontId="16" fillId="0" borderId="34" xfId="142" applyFont="1" applyBorder="1" applyProtection="1">
      <alignment/>
      <protection/>
    </xf>
    <xf numFmtId="0" fontId="16" fillId="0" borderId="55" xfId="142" applyFont="1" applyBorder="1" applyProtection="1">
      <alignment/>
      <protection/>
    </xf>
    <xf numFmtId="0" fontId="16" fillId="0" borderId="8" xfId="142" applyFont="1" applyBorder="1" applyProtection="1">
      <alignment/>
      <protection/>
    </xf>
    <xf numFmtId="0" fontId="16" fillId="0" borderId="0" xfId="142" applyFont="1" applyAlignment="1" applyProtection="1">
      <alignment horizontal="left"/>
      <protection/>
    </xf>
    <xf numFmtId="0" fontId="16" fillId="52" borderId="61" xfId="0" applyFont="1" applyFill="1" applyBorder="1" applyAlignment="1" applyProtection="1">
      <alignment/>
      <protection/>
    </xf>
    <xf numFmtId="0" fontId="16" fillId="52" borderId="51" xfId="0" applyFont="1" applyFill="1" applyBorder="1" applyAlignment="1" applyProtection="1">
      <alignment/>
      <protection/>
    </xf>
    <xf numFmtId="0" fontId="13" fillId="52" borderId="51" xfId="0" applyFont="1" applyFill="1" applyBorder="1" applyAlignment="1" applyProtection="1">
      <alignment/>
      <protection/>
    </xf>
    <xf numFmtId="0" fontId="16" fillId="52" borderId="86" xfId="0" applyFont="1" applyFill="1" applyBorder="1" applyAlignment="1" applyProtection="1">
      <alignment/>
      <protection/>
    </xf>
    <xf numFmtId="0" fontId="19" fillId="0" borderId="39" xfId="0" applyFont="1" applyBorder="1" applyAlignment="1" applyProtection="1">
      <alignment/>
      <protection/>
    </xf>
    <xf numFmtId="179" fontId="16" fillId="51" borderId="34" xfId="76" applyNumberFormat="1" applyFont="1" applyFill="1" applyBorder="1" applyAlignment="1" applyProtection="1">
      <alignment/>
      <protection/>
    </xf>
    <xf numFmtId="179" fontId="16" fillId="0" borderId="45" xfId="76" applyNumberFormat="1" applyFont="1" applyBorder="1" applyAlignment="1" applyProtection="1">
      <alignment/>
      <protection/>
    </xf>
    <xf numFmtId="0" fontId="16" fillId="0" borderId="34" xfId="0" applyFont="1" applyBorder="1" applyAlignment="1" applyProtection="1">
      <alignment horizontal="center"/>
      <protection/>
    </xf>
    <xf numFmtId="0" fontId="15" fillId="0" borderId="8" xfId="0" applyFont="1" applyBorder="1" applyAlignment="1" applyProtection="1">
      <alignment horizontal="center"/>
      <protection/>
    </xf>
    <xf numFmtId="0" fontId="15" fillId="0" borderId="54" xfId="0" applyFont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/>
      <protection/>
    </xf>
    <xf numFmtId="0" fontId="16" fillId="0" borderId="34" xfId="0" applyFont="1" applyBorder="1" applyAlignment="1" applyProtection="1">
      <alignment horizontal="right"/>
      <protection/>
    </xf>
    <xf numFmtId="6" fontId="16" fillId="0" borderId="45" xfId="0" applyNumberFormat="1" applyFont="1" applyBorder="1" applyAlignment="1" applyProtection="1">
      <alignment/>
      <protection/>
    </xf>
    <xf numFmtId="0" fontId="16" fillId="0" borderId="90" xfId="0" applyFont="1" applyBorder="1" applyAlignment="1" applyProtection="1">
      <alignment/>
      <protection/>
    </xf>
    <xf numFmtId="0" fontId="16" fillId="0" borderId="1" xfId="0" applyFont="1" applyBorder="1" applyAlignment="1" applyProtection="1">
      <alignment/>
      <protection/>
    </xf>
    <xf numFmtId="0" fontId="16" fillId="0" borderId="48" xfId="0" applyFont="1" applyBorder="1" applyAlignment="1" applyProtection="1">
      <alignment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53" borderId="0" xfId="0" applyFont="1" applyFill="1" applyAlignment="1" applyProtection="1">
      <alignment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vertical="center"/>
      <protection/>
    </xf>
    <xf numFmtId="0" fontId="16" fillId="0" borderId="103" xfId="0" applyFont="1" applyBorder="1" applyAlignment="1" applyProtection="1">
      <alignment/>
      <protection/>
    </xf>
    <xf numFmtId="192" fontId="16" fillId="0" borderId="0" xfId="0" applyNumberFormat="1" applyFont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10" fontId="16" fillId="0" borderId="0" xfId="156" applyNumberFormat="1" applyFont="1" applyAlignment="1" applyProtection="1">
      <alignment/>
      <protection/>
    </xf>
    <xf numFmtId="0" fontId="16" fillId="0" borderId="99" xfId="0" applyFont="1" applyBorder="1" applyAlignment="1" applyProtection="1">
      <alignment/>
      <protection/>
    </xf>
    <xf numFmtId="0" fontId="16" fillId="0" borderId="92" xfId="0" applyFont="1" applyBorder="1" applyAlignment="1" applyProtection="1">
      <alignment/>
      <protection/>
    </xf>
    <xf numFmtId="3" fontId="16" fillId="0" borderId="57" xfId="0" applyNumberFormat="1" applyFont="1" applyBorder="1" applyAlignment="1" applyProtection="1">
      <alignment/>
      <protection/>
    </xf>
    <xf numFmtId="3" fontId="16" fillId="0" borderId="37" xfId="0" applyNumberFormat="1" applyFont="1" applyBorder="1" applyAlignment="1" applyProtection="1">
      <alignment/>
      <protection/>
    </xf>
    <xf numFmtId="10" fontId="16" fillId="51" borderId="34" xfId="163" applyNumberFormat="1" applyFont="1" applyFill="1" applyBorder="1" applyAlignment="1" applyProtection="1">
      <alignment horizontal="left"/>
      <protection locked="0"/>
    </xf>
    <xf numFmtId="9" fontId="16" fillId="51" borderId="34" xfId="0" applyNumberFormat="1" applyFont="1" applyFill="1" applyBorder="1" applyAlignment="1" applyProtection="1">
      <alignment horizontal="center"/>
      <protection locked="0"/>
    </xf>
    <xf numFmtId="0" fontId="0" fillId="11" borderId="34" xfId="0" applyFill="1" applyBorder="1" applyAlignment="1" applyProtection="1">
      <alignment/>
      <protection locked="0"/>
    </xf>
    <xf numFmtId="9" fontId="16" fillId="51" borderId="33" xfId="0" applyNumberFormat="1" applyFont="1" applyFill="1" applyBorder="1" applyAlignment="1" applyProtection="1">
      <alignment horizontal="center"/>
      <protection locked="0"/>
    </xf>
    <xf numFmtId="0" fontId="66" fillId="0" borderId="1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3" fillId="52" borderId="55" xfId="0" applyFont="1" applyFill="1" applyBorder="1" applyAlignment="1" applyProtection="1">
      <alignment horizontal="left"/>
      <protection/>
    </xf>
    <xf numFmtId="0" fontId="69" fillId="52" borderId="8" xfId="0" applyFont="1" applyFill="1" applyBorder="1" applyAlignment="1" applyProtection="1">
      <alignment horizontal="center"/>
      <protection/>
    </xf>
    <xf numFmtId="0" fontId="14" fillId="0" borderId="8" xfId="0" applyFont="1" applyBorder="1" applyAlignment="1" applyProtection="1">
      <alignment horizontal="left"/>
      <protection/>
    </xf>
    <xf numFmtId="0" fontId="69" fillId="0" borderId="8" xfId="0" applyFont="1" applyBorder="1" applyAlignment="1" applyProtection="1">
      <alignment horizontal="center"/>
      <protection/>
    </xf>
    <xf numFmtId="0" fontId="69" fillId="0" borderId="24" xfId="0" applyFont="1" applyBorder="1" applyAlignment="1" applyProtection="1">
      <alignment horizontal="center"/>
      <protection/>
    </xf>
    <xf numFmtId="0" fontId="69" fillId="0" borderId="35" xfId="0" applyFont="1" applyBorder="1" applyAlignment="1" applyProtection="1">
      <alignment horizontal="center"/>
      <protection/>
    </xf>
    <xf numFmtId="179" fontId="16" fillId="0" borderId="0" xfId="76" applyNumberFormat="1" applyFont="1" applyFill="1" applyAlignment="1" applyProtection="1">
      <alignment/>
      <protection/>
    </xf>
    <xf numFmtId="0" fontId="16" fillId="0" borderId="28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 wrapText="1"/>
      <protection/>
    </xf>
    <xf numFmtId="0" fontId="16" fillId="0" borderId="28" xfId="0" applyFont="1" applyBorder="1" applyAlignment="1" applyProtection="1">
      <alignment horizontal="center" wrapText="1"/>
      <protection/>
    </xf>
    <xf numFmtId="0" fontId="16" fillId="0" borderId="28" xfId="0" applyFont="1" applyBorder="1" applyAlignment="1" applyProtection="1">
      <alignment/>
      <protection/>
    </xf>
    <xf numFmtId="0" fontId="13" fillId="0" borderId="34" xfId="0" applyFont="1" applyBorder="1" applyAlignment="1" applyProtection="1">
      <alignment vertical="top" wrapText="1"/>
      <protection/>
    </xf>
    <xf numFmtId="179" fontId="60" fillId="0" borderId="34" xfId="0" applyNumberFormat="1" applyFont="1" applyBorder="1" applyAlignment="1" applyProtection="1">
      <alignment vertical="top"/>
      <protection/>
    </xf>
    <xf numFmtId="179" fontId="60" fillId="0" borderId="34" xfId="0" applyNumberFormat="1" applyFont="1" applyBorder="1" applyAlignment="1" applyProtection="1">
      <alignment horizontal="center" vertical="top"/>
      <protection/>
    </xf>
    <xf numFmtId="179" fontId="60" fillId="0" borderId="55" xfId="0" applyNumberFormat="1" applyFont="1" applyBorder="1" applyAlignment="1" applyProtection="1">
      <alignment horizontal="center" vertical="top"/>
      <protection/>
    </xf>
    <xf numFmtId="0" fontId="59" fillId="0" borderId="24" xfId="0" applyFont="1" applyBorder="1" applyAlignment="1" applyProtection="1">
      <alignment/>
      <protection/>
    </xf>
    <xf numFmtId="179" fontId="16" fillId="0" borderId="28" xfId="0" applyNumberFormat="1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179" fontId="60" fillId="0" borderId="31" xfId="0" applyNumberFormat="1" applyFont="1" applyBorder="1" applyAlignment="1" applyProtection="1">
      <alignment vertical="top"/>
      <protection/>
    </xf>
    <xf numFmtId="179" fontId="60" fillId="0" borderId="0" xfId="0" applyNumberFormat="1" applyFont="1" applyAlignment="1" applyProtection="1">
      <alignment vertical="top"/>
      <protection/>
    </xf>
    <xf numFmtId="179" fontId="60" fillId="0" borderId="24" xfId="0" applyNumberFormat="1" applyFont="1" applyBorder="1" applyAlignment="1" applyProtection="1">
      <alignment vertical="top"/>
      <protection/>
    </xf>
    <xf numFmtId="0" fontId="12" fillId="0" borderId="0" xfId="0" applyFont="1" applyAlignment="1" applyProtection="1">
      <alignment horizontal="center"/>
      <protection/>
    </xf>
    <xf numFmtId="0" fontId="16" fillId="52" borderId="0" xfId="0" applyFont="1" applyFill="1" applyAlignment="1" applyProtection="1">
      <alignment/>
      <protection/>
    </xf>
    <xf numFmtId="179" fontId="16" fillId="0" borderId="0" xfId="76" applyNumberFormat="1" applyFont="1" applyFill="1" applyAlignment="1" applyProtection="1">
      <alignment/>
      <protection/>
    </xf>
    <xf numFmtId="42" fontId="16" fillId="0" borderId="41" xfId="0" applyNumberFormat="1" applyFont="1" applyBorder="1" applyAlignment="1" applyProtection="1">
      <alignment/>
      <protection/>
    </xf>
    <xf numFmtId="42" fontId="16" fillId="0" borderId="0" xfId="0" applyNumberFormat="1" applyFont="1" applyAlignment="1" applyProtection="1">
      <alignment/>
      <protection/>
    </xf>
    <xf numFmtId="9" fontId="16" fillId="0" borderId="0" xfId="156" applyFont="1" applyBorder="1" applyAlignment="1" applyProtection="1">
      <alignment/>
      <protection/>
    </xf>
    <xf numFmtId="167" fontId="16" fillId="0" borderId="0" xfId="0" applyNumberFormat="1" applyFont="1" applyAlignment="1" applyProtection="1">
      <alignment/>
      <protection/>
    </xf>
    <xf numFmtId="42" fontId="60" fillId="0" borderId="41" xfId="0" applyNumberFormat="1" applyFont="1" applyBorder="1" applyAlignment="1" applyProtection="1">
      <alignment/>
      <protection/>
    </xf>
    <xf numFmtId="42" fontId="0" fillId="0" borderId="0" xfId="0" applyNumberFormat="1" applyAlignment="1" applyProtection="1">
      <alignment/>
      <protection/>
    </xf>
    <xf numFmtId="42" fontId="60" fillId="0" borderId="0" xfId="0" applyNumberFormat="1" applyFont="1" applyAlignment="1" applyProtection="1">
      <alignment/>
      <protection/>
    </xf>
    <xf numFmtId="0" fontId="13" fillId="0" borderId="60" xfId="0" applyFont="1" applyBorder="1" applyAlignment="1" applyProtection="1">
      <alignment vertical="top" wrapText="1"/>
      <protection/>
    </xf>
    <xf numFmtId="0" fontId="13" fillId="0" borderId="100" xfId="0" applyFont="1" applyBorder="1" applyAlignment="1" applyProtection="1">
      <alignment vertical="top" wrapText="1"/>
      <protection/>
    </xf>
    <xf numFmtId="179" fontId="60" fillId="0" borderId="0" xfId="0" applyNumberFormat="1" applyFont="1" applyAlignment="1" applyProtection="1">
      <alignment/>
      <protection/>
    </xf>
    <xf numFmtId="188" fontId="16" fillId="0" borderId="0" xfId="139" applyNumberFormat="1" applyFont="1" applyAlignment="1" applyProtection="1">
      <alignment horizontal="center"/>
      <protection/>
    </xf>
    <xf numFmtId="10" fontId="16" fillId="0" borderId="0" xfId="156" applyNumberFormat="1" applyFont="1" applyFill="1" applyBorder="1" applyAlignment="1" applyProtection="1">
      <alignment/>
      <protection/>
    </xf>
    <xf numFmtId="0" fontId="12" fillId="0" borderId="38" xfId="0" applyFont="1" applyBorder="1" applyAlignment="1" applyProtection="1">
      <alignment/>
      <protection/>
    </xf>
    <xf numFmtId="0" fontId="13" fillId="0" borderId="37" xfId="0" applyFont="1" applyBorder="1" applyAlignment="1" applyProtection="1">
      <alignment horizontal="center"/>
      <protection/>
    </xf>
    <xf numFmtId="42" fontId="60" fillId="0" borderId="49" xfId="0" applyNumberFormat="1" applyFont="1" applyBorder="1" applyAlignment="1" applyProtection="1">
      <alignment/>
      <protection/>
    </xf>
    <xf numFmtId="167" fontId="16" fillId="0" borderId="0" xfId="156" applyNumberFormat="1" applyFont="1" applyFill="1" applyBorder="1" applyAlignment="1" applyProtection="1">
      <alignment/>
      <protection/>
    </xf>
    <xf numFmtId="9" fontId="13" fillId="0" borderId="0" xfId="156" applyFont="1" applyBorder="1" applyAlignment="1" applyProtection="1">
      <alignment/>
      <protection/>
    </xf>
    <xf numFmtId="0" fontId="16" fillId="52" borderId="60" xfId="139" applyFont="1" applyFill="1" applyBorder="1" applyAlignment="1" applyProtection="1">
      <alignment horizontal="center" wrapText="1"/>
      <protection/>
    </xf>
    <xf numFmtId="0" fontId="16" fillId="52" borderId="34" xfId="139" applyFont="1" applyFill="1" applyBorder="1" applyAlignment="1" applyProtection="1">
      <alignment horizontal="center" wrapText="1"/>
      <protection/>
    </xf>
    <xf numFmtId="0" fontId="16" fillId="52" borderId="41" xfId="139" applyFont="1" applyFill="1" applyBorder="1" applyAlignment="1" applyProtection="1">
      <alignment horizontal="center" wrapText="1"/>
      <protection/>
    </xf>
    <xf numFmtId="188" fontId="16" fillId="0" borderId="60" xfId="0" applyNumberFormat="1" applyFont="1" applyBorder="1" applyAlignment="1" applyProtection="1">
      <alignment/>
      <protection/>
    </xf>
    <xf numFmtId="9" fontId="16" fillId="0" borderId="41" xfId="156" applyFont="1" applyBorder="1" applyAlignment="1" applyProtection="1">
      <alignment/>
      <protection/>
    </xf>
    <xf numFmtId="0" fontId="13" fillId="0" borderId="100" xfId="0" applyFont="1" applyBorder="1" applyAlignment="1" applyProtection="1">
      <alignment/>
      <protection/>
    </xf>
    <xf numFmtId="0" fontId="13" fillId="0" borderId="45" xfId="0" applyFont="1" applyBorder="1" applyAlignment="1" applyProtection="1">
      <alignment/>
      <protection/>
    </xf>
    <xf numFmtId="9" fontId="13" fillId="0" borderId="49" xfId="0" applyNumberFormat="1" applyFont="1" applyBorder="1" applyAlignment="1" applyProtection="1">
      <alignment/>
      <protection/>
    </xf>
    <xf numFmtId="17" fontId="85" fillId="0" borderId="0" xfId="140" applyNumberFormat="1" applyFont="1" applyAlignment="1" quotePrefix="1">
      <alignment horizontal="center"/>
      <protection/>
    </xf>
    <xf numFmtId="0" fontId="86" fillId="0" borderId="0" xfId="140" applyFont="1" applyAlignment="1">
      <alignment horizontal="center"/>
      <protection/>
    </xf>
    <xf numFmtId="0" fontId="76" fillId="0" borderId="0" xfId="140" applyFont="1" applyAlignment="1">
      <alignment horizontal="center"/>
      <protection/>
    </xf>
    <xf numFmtId="0" fontId="77" fillId="0" borderId="0" xfId="140" applyFont="1" applyAlignment="1">
      <alignment horizontal="center"/>
      <protection/>
    </xf>
    <xf numFmtId="0" fontId="66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16" fillId="0" borderId="56" xfId="149" applyFont="1" applyBorder="1" applyAlignment="1" applyProtection="1">
      <alignment horizontal="center"/>
      <protection/>
    </xf>
    <xf numFmtId="0" fontId="16" fillId="0" borderId="83" xfId="149" applyFont="1" applyBorder="1" applyAlignment="1" applyProtection="1">
      <alignment horizontal="center"/>
      <protection/>
    </xf>
    <xf numFmtId="0" fontId="82" fillId="51" borderId="39" xfId="0" applyFont="1" applyFill="1" applyBorder="1" applyAlignment="1" applyProtection="1">
      <alignment horizontal="center" vertical="center"/>
      <protection/>
    </xf>
    <xf numFmtId="0" fontId="82" fillId="51" borderId="0" xfId="0" applyFont="1" applyFill="1" applyAlignment="1" applyProtection="1">
      <alignment horizontal="center" vertical="center"/>
      <protection/>
    </xf>
    <xf numFmtId="0" fontId="82" fillId="51" borderId="40" xfId="0" applyFont="1" applyFill="1" applyBorder="1" applyAlignment="1" applyProtection="1">
      <alignment horizontal="center" vertical="center"/>
      <protection/>
    </xf>
    <xf numFmtId="0" fontId="13" fillId="0" borderId="92" xfId="149" applyFont="1" applyBorder="1" applyAlignment="1" applyProtection="1">
      <alignment horizontal="center"/>
      <protection/>
    </xf>
    <xf numFmtId="0" fontId="13" fillId="0" borderId="57" xfId="149" applyFont="1" applyBorder="1" applyAlignment="1" applyProtection="1">
      <alignment horizontal="center"/>
      <protection/>
    </xf>
    <xf numFmtId="0" fontId="16" fillId="0" borderId="57" xfId="149" applyFont="1" applyBorder="1" applyAlignment="1" applyProtection="1">
      <alignment horizontal="center" vertical="center"/>
      <protection/>
    </xf>
    <xf numFmtId="0" fontId="16" fillId="0" borderId="94" xfId="149" applyFont="1" applyBorder="1" applyAlignment="1" applyProtection="1">
      <alignment horizontal="center" vertical="center"/>
      <protection/>
    </xf>
    <xf numFmtId="0" fontId="16" fillId="0" borderId="1" xfId="149" applyFont="1" applyBorder="1" applyAlignment="1" applyProtection="1">
      <alignment horizontal="center" vertical="center"/>
      <protection/>
    </xf>
    <xf numFmtId="0" fontId="16" fillId="0" borderId="32" xfId="149" applyFont="1" applyBorder="1" applyAlignment="1" applyProtection="1">
      <alignment horizontal="center" vertical="center"/>
      <protection/>
    </xf>
    <xf numFmtId="0" fontId="16" fillId="0" borderId="24" xfId="149" applyFont="1" applyBorder="1" applyAlignment="1" applyProtection="1">
      <alignment horizontal="center" vertical="center"/>
      <protection/>
    </xf>
    <xf numFmtId="0" fontId="16" fillId="0" borderId="30" xfId="149" applyFont="1" applyBorder="1" applyAlignment="1" applyProtection="1">
      <alignment horizontal="center" vertical="center"/>
      <protection/>
    </xf>
    <xf numFmtId="0" fontId="16" fillId="0" borderId="8" xfId="149" applyFont="1" applyBorder="1" applyAlignment="1" applyProtection="1">
      <alignment horizontal="center"/>
      <protection/>
    </xf>
    <xf numFmtId="0" fontId="16" fillId="0" borderId="35" xfId="149" applyFont="1" applyBorder="1" applyAlignment="1" applyProtection="1">
      <alignment horizontal="center"/>
      <protection/>
    </xf>
    <xf numFmtId="0" fontId="24" fillId="52" borderId="24" xfId="0" applyFont="1" applyFill="1" applyBorder="1" applyAlignment="1" applyProtection="1">
      <alignment horizontal="center"/>
      <protection/>
    </xf>
    <xf numFmtId="0" fontId="24" fillId="52" borderId="47" xfId="0" applyFont="1" applyFill="1" applyBorder="1" applyAlignment="1" applyProtection="1">
      <alignment horizontal="center"/>
      <protection/>
    </xf>
    <xf numFmtId="0" fontId="13" fillId="55" borderId="92" xfId="0" applyFont="1" applyFill="1" applyBorder="1" applyAlignment="1" applyProtection="1">
      <alignment horizontal="center"/>
      <protection/>
    </xf>
    <xf numFmtId="0" fontId="13" fillId="55" borderId="57" xfId="0" applyFont="1" applyFill="1" applyBorder="1" applyAlignment="1" applyProtection="1">
      <alignment horizontal="center"/>
      <protection/>
    </xf>
    <xf numFmtId="0" fontId="13" fillId="55" borderId="86" xfId="0" applyFont="1" applyFill="1" applyBorder="1" applyAlignment="1" applyProtection="1">
      <alignment horizontal="center"/>
      <protection/>
    </xf>
    <xf numFmtId="0" fontId="16" fillId="0" borderId="91" xfId="149" applyFont="1" applyBorder="1" applyAlignment="1" applyProtection="1">
      <alignment horizontal="center" vertical="center"/>
      <protection/>
    </xf>
    <xf numFmtId="0" fontId="16" fillId="0" borderId="90" xfId="149" applyFont="1" applyBorder="1" applyAlignment="1" applyProtection="1">
      <alignment horizontal="center" vertical="center"/>
      <protection/>
    </xf>
    <xf numFmtId="0" fontId="16" fillId="0" borderId="92" xfId="149" applyFont="1" applyBorder="1" applyAlignment="1" applyProtection="1">
      <alignment horizontal="center" vertical="center"/>
      <protection/>
    </xf>
    <xf numFmtId="0" fontId="88" fillId="55" borderId="37" xfId="122" applyFont="1" applyFill="1" applyBorder="1" applyAlignment="1" applyProtection="1">
      <alignment horizontal="left"/>
      <protection/>
    </xf>
    <xf numFmtId="0" fontId="82" fillId="55" borderId="37" xfId="149" applyFont="1" applyFill="1" applyBorder="1" applyAlignment="1" applyProtection="1">
      <alignment horizontal="left"/>
      <protection/>
    </xf>
    <xf numFmtId="0" fontId="82" fillId="55" borderId="36" xfId="149" applyFont="1" applyFill="1" applyBorder="1" applyAlignment="1" applyProtection="1">
      <alignment horizontal="left"/>
      <protection/>
    </xf>
    <xf numFmtId="0" fontId="82" fillId="0" borderId="39" xfId="149" applyFont="1" applyBorder="1" applyAlignment="1" applyProtection="1">
      <alignment horizontal="left" vertical="top" wrapText="1"/>
      <protection/>
    </xf>
    <xf numFmtId="0" fontId="82" fillId="0" borderId="0" xfId="149" applyFont="1" applyAlignment="1" applyProtection="1">
      <alignment horizontal="left" vertical="top" wrapText="1"/>
      <protection/>
    </xf>
    <xf numFmtId="0" fontId="82" fillId="0" borderId="40" xfId="149" applyFont="1" applyBorder="1" applyAlignment="1" applyProtection="1">
      <alignment horizontal="left" vertical="top" wrapText="1"/>
      <protection/>
    </xf>
    <xf numFmtId="0" fontId="13" fillId="0" borderId="91" xfId="149" applyFont="1" applyBorder="1" applyAlignment="1" applyProtection="1">
      <alignment horizontal="center"/>
      <protection/>
    </xf>
    <xf numFmtId="0" fontId="13" fillId="0" borderId="24" xfId="149" applyFont="1" applyBorder="1" applyAlignment="1" applyProtection="1">
      <alignment horizontal="center"/>
      <protection/>
    </xf>
    <xf numFmtId="0" fontId="82" fillId="55" borderId="90" xfId="0" applyFont="1" applyFill="1" applyBorder="1" applyAlignment="1" applyProtection="1">
      <alignment horizontal="left"/>
      <protection/>
    </xf>
    <xf numFmtId="0" fontId="82" fillId="55" borderId="1" xfId="0" applyFont="1" applyFill="1" applyBorder="1" applyAlignment="1" applyProtection="1">
      <alignment horizontal="left"/>
      <protection/>
    </xf>
    <xf numFmtId="0" fontId="82" fillId="55" borderId="48" xfId="0" applyFont="1" applyFill="1" applyBorder="1" applyAlignment="1" applyProtection="1">
      <alignment horizontal="left"/>
      <protection/>
    </xf>
    <xf numFmtId="0" fontId="16" fillId="0" borderId="60" xfId="0" applyFont="1" applyBorder="1" applyAlignment="1" applyProtection="1">
      <alignment horizontal="left" wrapText="1"/>
      <protection/>
    </xf>
    <xf numFmtId="0" fontId="16" fillId="0" borderId="34" xfId="0" applyFont="1" applyBorder="1" applyAlignment="1" applyProtection="1">
      <alignment horizontal="left" wrapText="1"/>
      <protection/>
    </xf>
    <xf numFmtId="189" fontId="16" fillId="0" borderId="0" xfId="156" applyNumberFormat="1" applyFont="1" applyFill="1" applyBorder="1" applyAlignment="1" applyProtection="1">
      <alignment/>
      <protection/>
    </xf>
    <xf numFmtId="189" fontId="16" fillId="0" borderId="28" xfId="156" applyNumberFormat="1" applyFont="1" applyFill="1" applyBorder="1" applyAlignment="1" applyProtection="1">
      <alignment/>
      <protection/>
    </xf>
    <xf numFmtId="0" fontId="16" fillId="0" borderId="89" xfId="149" applyFont="1" applyBorder="1" applyAlignment="1" applyProtection="1">
      <alignment horizontal="center"/>
      <protection/>
    </xf>
    <xf numFmtId="0" fontId="16" fillId="0" borderId="53" xfId="149" applyFont="1" applyBorder="1" applyAlignment="1" applyProtection="1">
      <alignment horizontal="center"/>
      <protection/>
    </xf>
    <xf numFmtId="0" fontId="16" fillId="0" borderId="89" xfId="149" applyFont="1" applyBorder="1" applyAlignment="1" applyProtection="1">
      <alignment horizontal="left" wrapText="1"/>
      <protection/>
    </xf>
    <xf numFmtId="0" fontId="16" fillId="0" borderId="56" xfId="149" applyFont="1" applyBorder="1" applyAlignment="1" applyProtection="1">
      <alignment horizontal="left" wrapText="1"/>
      <protection/>
    </xf>
    <xf numFmtId="0" fontId="16" fillId="55" borderId="101" xfId="149" applyFont="1" applyFill="1" applyBorder="1" applyAlignment="1" applyProtection="1">
      <alignment horizontal="left" wrapText="1"/>
      <protection/>
    </xf>
    <xf numFmtId="0" fontId="16" fillId="55" borderId="56" xfId="149" applyFont="1" applyFill="1" applyBorder="1" applyAlignment="1" applyProtection="1">
      <alignment horizontal="left" wrapText="1"/>
      <protection/>
    </xf>
    <xf numFmtId="0" fontId="16" fillId="55" borderId="99" xfId="149" applyFont="1" applyFill="1" applyBorder="1" applyAlignment="1" applyProtection="1">
      <alignment horizontal="left" wrapText="1"/>
      <protection/>
    </xf>
    <xf numFmtId="14" fontId="16" fillId="0" borderId="8" xfId="149" applyNumberFormat="1" applyFont="1" applyBorder="1" applyAlignment="1" applyProtection="1">
      <alignment horizontal="left"/>
      <protection/>
    </xf>
    <xf numFmtId="14" fontId="16" fillId="0" borderId="54" xfId="149" applyNumberFormat="1" applyFont="1" applyBorder="1" applyAlignment="1" applyProtection="1">
      <alignment horizontal="left"/>
      <protection/>
    </xf>
    <xf numFmtId="0" fontId="66" fillId="52" borderId="55" xfId="0" applyFont="1" applyFill="1" applyBorder="1" applyAlignment="1" applyProtection="1">
      <alignment horizontal="center"/>
      <protection/>
    </xf>
    <xf numFmtId="0" fontId="66" fillId="52" borderId="8" xfId="0" applyFont="1" applyFill="1" applyBorder="1" applyAlignment="1" applyProtection="1">
      <alignment horizontal="center"/>
      <protection/>
    </xf>
    <xf numFmtId="0" fontId="66" fillId="52" borderId="35" xfId="0" applyFont="1" applyFill="1" applyBorder="1" applyAlignment="1" applyProtection="1">
      <alignment horizontal="center"/>
      <protection/>
    </xf>
    <xf numFmtId="0" fontId="13" fillId="52" borderId="61" xfId="149" applyFont="1" applyFill="1" applyBorder="1" applyAlignment="1" applyProtection="1">
      <alignment horizontal="center"/>
      <protection/>
    </xf>
    <xf numFmtId="0" fontId="13" fillId="52" borderId="51" xfId="149" applyFont="1" applyFill="1" applyBorder="1" applyAlignment="1" applyProtection="1">
      <alignment horizontal="center"/>
      <protection/>
    </xf>
    <xf numFmtId="0" fontId="13" fillId="52" borderId="52" xfId="149" applyFont="1" applyFill="1" applyBorder="1" applyAlignment="1" applyProtection="1">
      <alignment horizontal="center"/>
      <protection/>
    </xf>
    <xf numFmtId="189" fontId="13" fillId="0" borderId="0" xfId="156" applyNumberFormat="1" applyFont="1" applyFill="1" applyBorder="1" applyAlignment="1" applyProtection="1">
      <alignment/>
      <protection/>
    </xf>
    <xf numFmtId="189" fontId="13" fillId="0" borderId="28" xfId="156" applyNumberFormat="1" applyFont="1" applyFill="1" applyBorder="1" applyAlignment="1" applyProtection="1">
      <alignment/>
      <protection/>
    </xf>
    <xf numFmtId="0" fontId="16" fillId="52" borderId="115" xfId="149" applyFont="1" applyFill="1" applyBorder="1" applyAlignment="1" applyProtection="1">
      <alignment horizontal="center"/>
      <protection/>
    </xf>
    <xf numFmtId="0" fontId="16" fillId="52" borderId="111" xfId="149" applyFont="1" applyFill="1" applyBorder="1" applyAlignment="1" applyProtection="1">
      <alignment horizontal="center"/>
      <protection/>
    </xf>
    <xf numFmtId="0" fontId="16" fillId="55" borderId="55" xfId="149" applyFont="1" applyFill="1" applyBorder="1" applyAlignment="1" applyProtection="1">
      <alignment horizontal="center"/>
      <protection/>
    </xf>
    <xf numFmtId="0" fontId="16" fillId="55" borderId="35" xfId="149" applyFont="1" applyFill="1" applyBorder="1" applyAlignment="1" applyProtection="1">
      <alignment horizontal="center"/>
      <protection/>
    </xf>
    <xf numFmtId="0" fontId="16" fillId="53" borderId="27" xfId="149" applyFont="1" applyFill="1" applyBorder="1" applyProtection="1">
      <alignment/>
      <protection/>
    </xf>
    <xf numFmtId="0" fontId="16" fillId="53" borderId="24" xfId="149" applyFont="1" applyFill="1" applyBorder="1" applyProtection="1">
      <alignment/>
      <protection/>
    </xf>
    <xf numFmtId="1" fontId="16" fillId="55" borderId="26" xfId="149" applyNumberFormat="1" applyFont="1" applyFill="1" applyBorder="1" applyAlignment="1" applyProtection="1">
      <alignment horizontal="center"/>
      <protection/>
    </xf>
    <xf numFmtId="1" fontId="16" fillId="55" borderId="32" xfId="149" applyNumberFormat="1" applyFont="1" applyFill="1" applyBorder="1" applyAlignment="1" applyProtection="1">
      <alignment horizontal="center"/>
      <protection/>
    </xf>
    <xf numFmtId="0" fontId="13" fillId="52" borderId="106" xfId="0" applyFont="1" applyFill="1" applyBorder="1" applyAlignment="1" applyProtection="1">
      <alignment horizontal="center"/>
      <protection/>
    </xf>
    <xf numFmtId="0" fontId="13" fillId="52" borderId="7" xfId="0" applyFont="1" applyFill="1" applyBorder="1" applyAlignment="1" applyProtection="1">
      <alignment horizontal="center"/>
      <protection/>
    </xf>
    <xf numFmtId="0" fontId="13" fillId="52" borderId="116" xfId="0" applyFont="1" applyFill="1" applyBorder="1" applyAlignment="1" applyProtection="1">
      <alignment horizontal="center"/>
      <protection/>
    </xf>
    <xf numFmtId="0" fontId="13" fillId="52" borderId="111" xfId="0" applyFont="1" applyFill="1" applyBorder="1" applyAlignment="1" applyProtection="1">
      <alignment horizontal="center"/>
      <protection/>
    </xf>
    <xf numFmtId="0" fontId="16" fillId="55" borderId="101" xfId="149" applyFont="1" applyFill="1" applyBorder="1" applyAlignment="1" applyProtection="1">
      <alignment horizontal="left"/>
      <protection/>
    </xf>
    <xf numFmtId="0" fontId="16" fillId="55" borderId="56" xfId="149" applyFont="1" applyFill="1" applyBorder="1" applyAlignment="1" applyProtection="1">
      <alignment horizontal="left"/>
      <protection/>
    </xf>
    <xf numFmtId="0" fontId="16" fillId="55" borderId="99" xfId="149" applyFont="1" applyFill="1" applyBorder="1" applyAlignment="1" applyProtection="1">
      <alignment horizontal="left"/>
      <protection/>
    </xf>
    <xf numFmtId="14" fontId="16" fillId="55" borderId="26" xfId="149" applyNumberFormat="1" applyFont="1" applyFill="1" applyBorder="1" applyAlignment="1" applyProtection="1">
      <alignment horizontal="center"/>
      <protection/>
    </xf>
    <xf numFmtId="0" fontId="16" fillId="55" borderId="32" xfId="149" applyFont="1" applyFill="1" applyBorder="1" applyAlignment="1" applyProtection="1">
      <alignment horizontal="center"/>
      <protection/>
    </xf>
    <xf numFmtId="0" fontId="124" fillId="0" borderId="90" xfId="149" applyFont="1" applyBorder="1" applyAlignment="1" applyProtection="1">
      <alignment horizontal="center"/>
      <protection/>
    </xf>
    <xf numFmtId="0" fontId="124" fillId="0" borderId="32" xfId="149" applyFont="1" applyBorder="1" applyAlignment="1" applyProtection="1">
      <alignment horizontal="center"/>
      <protection/>
    </xf>
    <xf numFmtId="0" fontId="16" fillId="0" borderId="60" xfId="0" applyFont="1" applyBorder="1" applyAlignment="1" applyProtection="1">
      <alignment/>
      <protection/>
    </xf>
    <xf numFmtId="0" fontId="16" fillId="0" borderId="34" xfId="0" applyFont="1" applyBorder="1" applyAlignment="1" applyProtection="1">
      <alignment/>
      <protection/>
    </xf>
    <xf numFmtId="0" fontId="13" fillId="52" borderId="61" xfId="137" applyFont="1" applyFill="1" applyBorder="1" applyAlignment="1">
      <alignment horizontal="center"/>
      <protection/>
    </xf>
    <xf numFmtId="0" fontId="13" fillId="52" borderId="52" xfId="137" applyFont="1" applyFill="1" applyBorder="1" applyAlignment="1">
      <alignment horizontal="center"/>
      <protection/>
    </xf>
    <xf numFmtId="0" fontId="69" fillId="52" borderId="55" xfId="137" applyFont="1" applyFill="1" applyBorder="1" applyAlignment="1">
      <alignment horizontal="center"/>
      <protection/>
    </xf>
    <xf numFmtId="0" fontId="69" fillId="52" borderId="8" xfId="137" applyFont="1" applyFill="1" applyBorder="1" applyAlignment="1">
      <alignment horizontal="center"/>
      <protection/>
    </xf>
    <xf numFmtId="0" fontId="69" fillId="52" borderId="35" xfId="137" applyFont="1" applyFill="1" applyBorder="1" applyAlignment="1">
      <alignment horizontal="center"/>
      <protection/>
    </xf>
    <xf numFmtId="0" fontId="12" fillId="52" borderId="61" xfId="137" applyFont="1" applyFill="1" applyBorder="1" applyAlignment="1">
      <alignment horizontal="center"/>
      <protection/>
    </xf>
    <xf numFmtId="0" fontId="12" fillId="52" borderId="52" xfId="137" applyFont="1" applyFill="1" applyBorder="1" applyAlignment="1">
      <alignment horizontal="center"/>
      <protection/>
    </xf>
    <xf numFmtId="0" fontId="13" fillId="52" borderId="117" xfId="146" applyFont="1" applyFill="1" applyBorder="1" applyAlignment="1">
      <alignment horizontal="center"/>
      <protection/>
    </xf>
    <xf numFmtId="0" fontId="13" fillId="52" borderId="58" xfId="146" applyFont="1" applyFill="1" applyBorder="1" applyAlignment="1">
      <alignment horizontal="center"/>
      <protection/>
    </xf>
    <xf numFmtId="0" fontId="13" fillId="52" borderId="85" xfId="146" applyFont="1" applyFill="1" applyBorder="1" applyAlignment="1">
      <alignment horizontal="center"/>
      <protection/>
    </xf>
    <xf numFmtId="0" fontId="12" fillId="52" borderId="53" xfId="146" applyFont="1" applyFill="1" applyBorder="1" applyAlignment="1">
      <alignment horizontal="center"/>
      <protection/>
    </xf>
    <xf numFmtId="0" fontId="12" fillId="52" borderId="8" xfId="146" applyFont="1" applyFill="1" applyBorder="1" applyAlignment="1">
      <alignment horizontal="center"/>
      <protection/>
    </xf>
    <xf numFmtId="0" fontId="12" fillId="52" borderId="54" xfId="146" applyFont="1" applyFill="1" applyBorder="1" applyAlignment="1">
      <alignment horizontal="center"/>
      <protection/>
    </xf>
    <xf numFmtId="0" fontId="13" fillId="52" borderId="51" xfId="137" applyFont="1" applyFill="1" applyBorder="1" applyAlignment="1">
      <alignment horizontal="center"/>
      <protection/>
    </xf>
    <xf numFmtId="0" fontId="69" fillId="52" borderId="55" xfId="0" applyFont="1" applyFill="1" applyBorder="1" applyAlignment="1" applyProtection="1">
      <alignment horizontal="center" vertical="center"/>
      <protection/>
    </xf>
    <xf numFmtId="0" fontId="69" fillId="52" borderId="8" xfId="0" applyFont="1" applyFill="1" applyBorder="1" applyAlignment="1" applyProtection="1">
      <alignment horizontal="center" vertical="center"/>
      <protection/>
    </xf>
    <xf numFmtId="0" fontId="69" fillId="52" borderId="35" xfId="0" applyFont="1" applyFill="1" applyBorder="1" applyAlignment="1" applyProtection="1">
      <alignment horizontal="center" vertical="center"/>
      <protection/>
    </xf>
    <xf numFmtId="0" fontId="12" fillId="0" borderId="92" xfId="0" applyFont="1" applyBorder="1" applyAlignment="1" applyProtection="1">
      <alignment horizontal="center" vertical="center" wrapText="1"/>
      <protection/>
    </xf>
    <xf numFmtId="0" fontId="12" fillId="0" borderId="86" xfId="0" applyFont="1" applyBorder="1" applyAlignment="1" applyProtection="1">
      <alignment horizontal="center" vertical="center" wrapText="1"/>
      <protection/>
    </xf>
    <xf numFmtId="0" fontId="14" fillId="11" borderId="97" xfId="0" applyFont="1" applyFill="1" applyBorder="1" applyAlignment="1" applyProtection="1">
      <alignment horizontal="left" vertical="top" wrapText="1"/>
      <protection locked="0"/>
    </xf>
    <xf numFmtId="0" fontId="14" fillId="11" borderId="118" xfId="0" applyFont="1" applyFill="1" applyBorder="1" applyAlignment="1" applyProtection="1">
      <alignment horizontal="left" vertical="top" wrapText="1"/>
      <protection locked="0"/>
    </xf>
    <xf numFmtId="0" fontId="14" fillId="11" borderId="98" xfId="0" applyFont="1" applyFill="1" applyBorder="1" applyAlignment="1" applyProtection="1">
      <alignment horizontal="left" vertical="top" wrapText="1"/>
      <protection locked="0"/>
    </xf>
    <xf numFmtId="3" fontId="16" fillId="11" borderId="34" xfId="0" applyNumberFormat="1" applyFont="1" applyFill="1" applyBorder="1" applyAlignment="1" applyProtection="1">
      <alignment horizontal="center"/>
      <protection locked="0"/>
    </xf>
    <xf numFmtId="0" fontId="17" fillId="52" borderId="61" xfId="0" applyFont="1" applyFill="1" applyBorder="1" applyAlignment="1" applyProtection="1">
      <alignment horizontal="center"/>
      <protection/>
    </xf>
    <xf numFmtId="0" fontId="17" fillId="52" borderId="52" xfId="0" applyFont="1" applyFill="1" applyBorder="1" applyAlignment="1" applyProtection="1">
      <alignment horizontal="center"/>
      <protection/>
    </xf>
    <xf numFmtId="0" fontId="17" fillId="52" borderId="117" xfId="0" applyFont="1" applyFill="1" applyBorder="1" applyAlignment="1" applyProtection="1">
      <alignment horizontal="center"/>
      <protection/>
    </xf>
    <xf numFmtId="0" fontId="17" fillId="52" borderId="58" xfId="0" applyFont="1" applyFill="1" applyBorder="1" applyAlignment="1" applyProtection="1">
      <alignment horizontal="center"/>
      <protection/>
    </xf>
    <xf numFmtId="0" fontId="17" fillId="52" borderId="85" xfId="0" applyFont="1" applyFill="1" applyBorder="1" applyAlignment="1" applyProtection="1">
      <alignment horizontal="center"/>
      <protection/>
    </xf>
    <xf numFmtId="0" fontId="13" fillId="52" borderId="92" xfId="0" applyFont="1" applyFill="1" applyBorder="1" applyAlignment="1" applyProtection="1">
      <alignment horizontal="center"/>
      <protection/>
    </xf>
    <xf numFmtId="0" fontId="13" fillId="52" borderId="86" xfId="0" applyFont="1" applyFill="1" applyBorder="1" applyAlignment="1" applyProtection="1">
      <alignment horizontal="center"/>
      <protection/>
    </xf>
    <xf numFmtId="0" fontId="16" fillId="11" borderId="55" xfId="0" applyFont="1" applyFill="1" applyBorder="1" applyAlignment="1" applyProtection="1">
      <alignment horizontal="left" vertical="top"/>
      <protection locked="0"/>
    </xf>
    <xf numFmtId="0" fontId="16" fillId="11" borderId="8" xfId="0" applyFont="1" applyFill="1" applyBorder="1" applyAlignment="1" applyProtection="1">
      <alignment horizontal="left" vertical="top"/>
      <protection locked="0"/>
    </xf>
    <xf numFmtId="0" fontId="17" fillId="52" borderId="92" xfId="0" applyFont="1" applyFill="1" applyBorder="1" applyAlignment="1" applyProtection="1">
      <alignment horizontal="center"/>
      <protection/>
    </xf>
    <xf numFmtId="0" fontId="17" fillId="52" borderId="57" xfId="0" applyFont="1" applyFill="1" applyBorder="1" applyAlignment="1" applyProtection="1">
      <alignment horizontal="center"/>
      <protection/>
    </xf>
    <xf numFmtId="0" fontId="17" fillId="52" borderId="86" xfId="0" applyFont="1" applyFill="1" applyBorder="1" applyAlignment="1" applyProtection="1">
      <alignment horizontal="center"/>
      <protection/>
    </xf>
    <xf numFmtId="0" fontId="17" fillId="52" borderId="51" xfId="0" applyFont="1" applyFill="1" applyBorder="1" applyAlignment="1" applyProtection="1">
      <alignment horizontal="center"/>
      <protection/>
    </xf>
    <xf numFmtId="0" fontId="19" fillId="52" borderId="61" xfId="0" applyFont="1" applyFill="1" applyBorder="1" applyAlignment="1" applyProtection="1">
      <alignment horizontal="center"/>
      <protection/>
    </xf>
    <xf numFmtId="0" fontId="19" fillId="52" borderId="51" xfId="0" applyFont="1" applyFill="1" applyBorder="1" applyAlignment="1" applyProtection="1">
      <alignment horizontal="center"/>
      <protection/>
    </xf>
    <xf numFmtId="0" fontId="19" fillId="52" borderId="52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left" vertical="center" wrapText="1"/>
      <protection/>
    </xf>
    <xf numFmtId="0" fontId="16" fillId="11" borderId="34" xfId="0" applyFont="1" applyFill="1" applyBorder="1" applyAlignment="1" applyProtection="1">
      <alignment horizontal="left" vertical="top" wrapText="1"/>
      <protection locked="0"/>
    </xf>
    <xf numFmtId="0" fontId="13" fillId="52" borderId="34" xfId="0" applyFont="1" applyFill="1" applyBorder="1" applyAlignment="1" applyProtection="1">
      <alignment horizontal="center" vertical="top"/>
      <protection/>
    </xf>
    <xf numFmtId="0" fontId="12" fillId="52" borderId="119" xfId="0" applyFont="1" applyFill="1" applyBorder="1" applyAlignment="1" applyProtection="1">
      <alignment horizontal="center"/>
      <protection/>
    </xf>
    <xf numFmtId="0" fontId="12" fillId="52" borderId="52" xfId="0" applyFont="1" applyFill="1" applyBorder="1" applyAlignment="1" applyProtection="1">
      <alignment horizontal="center"/>
      <protection/>
    </xf>
    <xf numFmtId="0" fontId="66" fillId="52" borderId="55" xfId="0" applyFont="1" applyFill="1" applyBorder="1" applyAlignment="1" applyProtection="1">
      <alignment horizontal="center" vertical="center"/>
      <protection/>
    </xf>
    <xf numFmtId="0" fontId="66" fillId="52" borderId="8" xfId="0" applyFont="1" applyFill="1" applyBorder="1" applyAlignment="1" applyProtection="1">
      <alignment horizontal="center" vertical="center"/>
      <protection/>
    </xf>
    <xf numFmtId="0" fontId="66" fillId="52" borderId="35" xfId="0" applyFont="1" applyFill="1" applyBorder="1" applyAlignment="1" applyProtection="1">
      <alignment horizontal="center" vertical="center"/>
      <protection/>
    </xf>
    <xf numFmtId="0" fontId="17" fillId="0" borderId="117" xfId="0" applyFont="1" applyBorder="1" applyAlignment="1" applyProtection="1">
      <alignment horizontal="center"/>
      <protection/>
    </xf>
    <xf numFmtId="0" fontId="17" fillId="0" borderId="58" xfId="0" applyFont="1" applyBorder="1" applyAlignment="1" applyProtection="1">
      <alignment horizontal="center"/>
      <protection/>
    </xf>
    <xf numFmtId="0" fontId="17" fillId="0" borderId="85" xfId="0" applyFont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top"/>
      <protection/>
    </xf>
    <xf numFmtId="0" fontId="16" fillId="11" borderId="34" xfId="0" applyFont="1" applyFill="1" applyBorder="1" applyAlignment="1" applyProtection="1">
      <alignment horizontal="left" vertical="top"/>
      <protection locked="0"/>
    </xf>
    <xf numFmtId="0" fontId="17" fillId="52" borderId="60" xfId="0" applyFont="1" applyFill="1" applyBorder="1" applyAlignment="1" applyProtection="1">
      <alignment horizontal="center"/>
      <protection/>
    </xf>
    <xf numFmtId="0" fontId="17" fillId="52" borderId="34" xfId="0" applyFont="1" applyFill="1" applyBorder="1" applyAlignment="1" applyProtection="1">
      <alignment horizontal="center"/>
      <protection/>
    </xf>
    <xf numFmtId="0" fontId="16" fillId="0" borderId="92" xfId="0" applyFont="1" applyBorder="1" applyAlignment="1" applyProtection="1">
      <alignment horizontal="left" vertical="center" wrapText="1"/>
      <protection/>
    </xf>
    <xf numFmtId="0" fontId="16" fillId="11" borderId="119" xfId="0" applyFont="1" applyFill="1" applyBorder="1" applyAlignment="1" applyProtection="1">
      <alignment horizontal="left" vertical="top" wrapText="1"/>
      <protection locked="0"/>
    </xf>
    <xf numFmtId="0" fontId="16" fillId="11" borderId="51" xfId="0" applyFont="1" applyFill="1" applyBorder="1" applyAlignment="1" applyProtection="1">
      <alignment horizontal="left" vertical="top" wrapText="1"/>
      <protection locked="0"/>
    </xf>
    <xf numFmtId="0" fontId="16" fillId="11" borderId="84" xfId="0" applyFont="1" applyFill="1" applyBorder="1" applyAlignment="1" applyProtection="1">
      <alignment horizontal="left" vertical="top" wrapText="1"/>
      <protection locked="0"/>
    </xf>
    <xf numFmtId="0" fontId="16" fillId="11" borderId="35" xfId="0" applyFont="1" applyFill="1" applyBorder="1" applyAlignment="1" applyProtection="1">
      <alignment horizontal="left" vertical="top"/>
      <protection locked="0"/>
    </xf>
    <xf numFmtId="0" fontId="69" fillId="52" borderId="61" xfId="0" applyFont="1" applyFill="1" applyBorder="1" applyAlignment="1" applyProtection="1">
      <alignment horizontal="center"/>
      <protection/>
    </xf>
    <xf numFmtId="0" fontId="69" fillId="52" borderId="51" xfId="0" applyFont="1" applyFill="1" applyBorder="1" applyAlignment="1" applyProtection="1">
      <alignment horizontal="center"/>
      <protection/>
    </xf>
    <xf numFmtId="0" fontId="69" fillId="52" borderId="52" xfId="0" applyFont="1" applyFill="1" applyBorder="1" applyAlignment="1" applyProtection="1">
      <alignment horizontal="center"/>
      <protection/>
    </xf>
    <xf numFmtId="0" fontId="69" fillId="52" borderId="106" xfId="0" applyFont="1" applyFill="1" applyBorder="1" applyAlignment="1" applyProtection="1">
      <alignment horizontal="center" vertical="center"/>
      <protection/>
    </xf>
    <xf numFmtId="0" fontId="69" fillId="52" borderId="7" xfId="0" applyFont="1" applyFill="1" applyBorder="1" applyAlignment="1" applyProtection="1">
      <alignment horizontal="center" vertical="center"/>
      <protection/>
    </xf>
    <xf numFmtId="0" fontId="69" fillId="52" borderId="111" xfId="0" applyFont="1" applyFill="1" applyBorder="1" applyAlignment="1" applyProtection="1">
      <alignment horizontal="center" vertical="center"/>
      <protection/>
    </xf>
    <xf numFmtId="0" fontId="16" fillId="0" borderId="91" xfId="0" applyFont="1" applyBorder="1" applyAlignment="1" applyProtection="1">
      <alignment horizontal="left" vertical="top" wrapText="1"/>
      <protection/>
    </xf>
    <xf numFmtId="0" fontId="16" fillId="0" borderId="24" xfId="0" applyFont="1" applyBorder="1" applyAlignment="1" applyProtection="1">
      <alignment horizontal="left" vertical="top" wrapText="1"/>
      <protection/>
    </xf>
    <xf numFmtId="0" fontId="16" fillId="0" borderId="30" xfId="0" applyFont="1" applyBorder="1" applyAlignment="1" applyProtection="1">
      <alignment horizontal="left" vertical="top" wrapText="1"/>
      <protection/>
    </xf>
    <xf numFmtId="0" fontId="16" fillId="0" borderId="90" xfId="0" applyFont="1" applyBorder="1" applyAlignment="1" applyProtection="1">
      <alignment horizontal="left" vertical="top" wrapText="1"/>
      <protection/>
    </xf>
    <xf numFmtId="0" fontId="16" fillId="0" borderId="1" xfId="0" applyFont="1" applyBorder="1" applyAlignment="1" applyProtection="1">
      <alignment horizontal="left" vertical="top" wrapText="1"/>
      <protection/>
    </xf>
    <xf numFmtId="0" fontId="16" fillId="0" borderId="32" xfId="0" applyFont="1" applyBorder="1" applyAlignment="1" applyProtection="1">
      <alignment horizontal="left" vertical="top" wrapText="1"/>
      <protection/>
    </xf>
    <xf numFmtId="0" fontId="16" fillId="52" borderId="93" xfId="0" applyFont="1" applyFill="1" applyBorder="1" applyAlignment="1" applyProtection="1">
      <alignment horizontal="center" wrapText="1"/>
      <protection/>
    </xf>
    <xf numFmtId="0" fontId="16" fillId="52" borderId="33" xfId="0" applyFont="1" applyFill="1" applyBorder="1" applyAlignment="1" applyProtection="1">
      <alignment horizontal="center" wrapText="1"/>
      <protection/>
    </xf>
    <xf numFmtId="0" fontId="16" fillId="52" borderId="31" xfId="0" applyFont="1" applyFill="1" applyBorder="1" applyAlignment="1" applyProtection="1">
      <alignment horizont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 locked="0"/>
    </xf>
    <xf numFmtId="0" fontId="16" fillId="11" borderId="24" xfId="0" applyFont="1" applyFill="1" applyBorder="1" applyAlignment="1" applyProtection="1">
      <alignment horizontal="left" vertical="top" wrapText="1"/>
      <protection locked="0"/>
    </xf>
    <xf numFmtId="0" fontId="16" fillId="11" borderId="47" xfId="0" applyFont="1" applyFill="1" applyBorder="1" applyAlignment="1" applyProtection="1">
      <alignment horizontal="left" vertical="top" wrapText="1"/>
      <protection locked="0"/>
    </xf>
    <xf numFmtId="0" fontId="16" fillId="11" borderId="26" xfId="0" applyFont="1" applyFill="1" applyBorder="1" applyAlignment="1" applyProtection="1">
      <alignment horizontal="left" vertical="top" wrapText="1"/>
      <protection locked="0"/>
    </xf>
    <xf numFmtId="0" fontId="16" fillId="11" borderId="1" xfId="0" applyFont="1" applyFill="1" applyBorder="1" applyAlignment="1" applyProtection="1">
      <alignment horizontal="left" vertical="top" wrapText="1"/>
      <protection locked="0"/>
    </xf>
    <xf numFmtId="0" fontId="16" fillId="11" borderId="48" xfId="0" applyFont="1" applyFill="1" applyBorder="1" applyAlignment="1" applyProtection="1">
      <alignment horizontal="left" vertical="top" wrapText="1"/>
      <protection locked="0"/>
    </xf>
    <xf numFmtId="179" fontId="13" fillId="52" borderId="29" xfId="76" applyNumberFormat="1" applyFont="1" applyFill="1" applyBorder="1" applyAlignment="1" applyProtection="1">
      <alignment horizontal="center" vertical="center"/>
      <protection/>
    </xf>
    <xf numFmtId="179" fontId="13" fillId="52" borderId="31" xfId="76" applyNumberFormat="1" applyFont="1" applyFill="1" applyBorder="1" applyAlignment="1" applyProtection="1">
      <alignment horizontal="center" vertical="center"/>
      <protection/>
    </xf>
    <xf numFmtId="0" fontId="13" fillId="52" borderId="26" xfId="0" applyFont="1" applyFill="1" applyBorder="1" applyAlignment="1" applyProtection="1">
      <alignment horizontal="center"/>
      <protection/>
    </xf>
    <xf numFmtId="0" fontId="13" fillId="52" borderId="32" xfId="0" applyFont="1" applyFill="1" applyBorder="1" applyAlignment="1" applyProtection="1">
      <alignment horizontal="center"/>
      <protection/>
    </xf>
    <xf numFmtId="0" fontId="13" fillId="52" borderId="48" xfId="0" applyFont="1" applyFill="1" applyBorder="1" applyAlignment="1" applyProtection="1">
      <alignment horizontal="center"/>
      <protection/>
    </xf>
    <xf numFmtId="179" fontId="13" fillId="52" borderId="88" xfId="76" applyNumberFormat="1" applyFont="1" applyFill="1" applyBorder="1" applyAlignment="1" applyProtection="1">
      <alignment horizontal="center" vertical="center"/>
      <protection/>
    </xf>
    <xf numFmtId="179" fontId="13" fillId="52" borderId="103" xfId="76" applyNumberFormat="1" applyFont="1" applyFill="1" applyBorder="1" applyAlignment="1" applyProtection="1">
      <alignment horizontal="center" vertical="center"/>
      <protection/>
    </xf>
    <xf numFmtId="179" fontId="13" fillId="52" borderId="29" xfId="76" applyNumberFormat="1" applyFont="1" applyFill="1" applyBorder="1" applyAlignment="1" applyProtection="1">
      <alignment horizontal="center" vertical="center" wrapText="1"/>
      <protection/>
    </xf>
    <xf numFmtId="179" fontId="13" fillId="52" borderId="31" xfId="76" applyNumberFormat="1" applyFont="1" applyFill="1" applyBorder="1" applyAlignment="1" applyProtection="1">
      <alignment horizontal="center" vertical="center" wrapText="1"/>
      <protection/>
    </xf>
    <xf numFmtId="179" fontId="13" fillId="52" borderId="55" xfId="76" applyNumberFormat="1" applyFont="1" applyFill="1" applyBorder="1" applyAlignment="1" applyProtection="1">
      <alignment horizontal="center"/>
      <protection/>
    </xf>
    <xf numFmtId="179" fontId="13" fillId="52" borderId="8" xfId="76" applyNumberFormat="1" applyFont="1" applyFill="1" applyBorder="1" applyAlignment="1" applyProtection="1">
      <alignment horizontal="center"/>
      <protection/>
    </xf>
    <xf numFmtId="179" fontId="13" fillId="52" borderId="35" xfId="76" applyNumberFormat="1" applyFont="1" applyFill="1" applyBorder="1" applyAlignment="1" applyProtection="1">
      <alignment horizontal="center"/>
      <protection/>
    </xf>
    <xf numFmtId="0" fontId="124" fillId="11" borderId="27" xfId="138" applyFont="1" applyFill="1" applyBorder="1" applyAlignment="1" applyProtection="1">
      <alignment horizontal="left" vertical="top" wrapText="1"/>
      <protection locked="0"/>
    </xf>
    <xf numFmtId="0" fontId="124" fillId="11" borderId="24" xfId="138" applyFont="1" applyFill="1" applyBorder="1" applyAlignment="1" applyProtection="1">
      <alignment horizontal="left" vertical="top" wrapText="1"/>
      <protection locked="0"/>
    </xf>
    <xf numFmtId="0" fontId="124" fillId="11" borderId="30" xfId="138" applyFont="1" applyFill="1" applyBorder="1" applyAlignment="1" applyProtection="1">
      <alignment horizontal="left" vertical="top" wrapText="1"/>
      <protection locked="0"/>
    </xf>
    <xf numFmtId="0" fontId="124" fillId="11" borderId="26" xfId="138" applyFont="1" applyFill="1" applyBorder="1" applyAlignment="1" applyProtection="1">
      <alignment horizontal="left" vertical="top" wrapText="1"/>
      <protection locked="0"/>
    </xf>
    <xf numFmtId="0" fontId="124" fillId="11" borderId="1" xfId="138" applyFont="1" applyFill="1" applyBorder="1" applyAlignment="1" applyProtection="1">
      <alignment horizontal="left" vertical="top" wrapText="1"/>
      <protection locked="0"/>
    </xf>
    <xf numFmtId="0" fontId="124" fillId="11" borderId="32" xfId="138" applyFont="1" applyFill="1" applyBorder="1" applyAlignment="1" applyProtection="1">
      <alignment horizontal="left" vertical="top" wrapText="1"/>
      <protection locked="0"/>
    </xf>
    <xf numFmtId="0" fontId="125" fillId="58" borderId="120" xfId="138" applyFont="1" applyFill="1" applyBorder="1" applyAlignment="1" applyProtection="1">
      <alignment horizontal="center" vertical="center" wrapText="1"/>
      <protection/>
    </xf>
    <xf numFmtId="0" fontId="16" fillId="52" borderId="28" xfId="138" applyFont="1" applyFill="1" applyBorder="1" applyProtection="1">
      <alignment/>
      <protection/>
    </xf>
    <xf numFmtId="0" fontId="134" fillId="52" borderId="55" xfId="138" applyFont="1" applyFill="1" applyBorder="1" applyAlignment="1" applyProtection="1">
      <alignment horizontal="center" vertical="center"/>
      <protection/>
    </xf>
    <xf numFmtId="0" fontId="135" fillId="52" borderId="8" xfId="138" applyFont="1" applyFill="1" applyBorder="1" applyAlignment="1" applyProtection="1">
      <alignment horizontal="center"/>
      <protection/>
    </xf>
    <xf numFmtId="0" fontId="135" fillId="52" borderId="24" xfId="138" applyFont="1" applyFill="1" applyBorder="1" applyAlignment="1" applyProtection="1">
      <alignment horizontal="center"/>
      <protection/>
    </xf>
    <xf numFmtId="0" fontId="135" fillId="52" borderId="30" xfId="138" applyFont="1" applyFill="1" applyBorder="1" applyAlignment="1" applyProtection="1">
      <alignment horizontal="center"/>
      <protection/>
    </xf>
    <xf numFmtId="37" fontId="125" fillId="58" borderId="121" xfId="138" applyNumberFormat="1" applyFont="1" applyFill="1" applyBorder="1" applyAlignment="1" applyProtection="1">
      <alignment vertical="center"/>
      <protection/>
    </xf>
    <xf numFmtId="0" fontId="16" fillId="52" borderId="105" xfId="138" applyFont="1" applyFill="1" applyBorder="1" applyProtection="1">
      <alignment/>
      <protection/>
    </xf>
    <xf numFmtId="0" fontId="125" fillId="52" borderId="92" xfId="138" applyFont="1" applyFill="1" applyBorder="1" applyAlignment="1" applyProtection="1">
      <alignment horizontal="center"/>
      <protection/>
    </xf>
    <xf numFmtId="0" fontId="125" fillId="52" borderId="57" xfId="138" applyFont="1" applyFill="1" applyBorder="1" applyAlignment="1" applyProtection="1">
      <alignment horizontal="center"/>
      <protection/>
    </xf>
    <xf numFmtId="0" fontId="125" fillId="52" borderId="86" xfId="138" applyFont="1" applyFill="1" applyBorder="1" applyAlignment="1" applyProtection="1">
      <alignment horizontal="center"/>
      <protection/>
    </xf>
    <xf numFmtId="0" fontId="125" fillId="58" borderId="77" xfId="138" applyFont="1" applyFill="1" applyBorder="1" applyAlignment="1" applyProtection="1">
      <alignment horizontal="left" vertical="center"/>
      <protection/>
    </xf>
    <xf numFmtId="0" fontId="125" fillId="58" borderId="122" xfId="138" applyFont="1" applyFill="1" applyBorder="1" applyAlignment="1" applyProtection="1">
      <alignment horizontal="left" vertical="center"/>
      <protection/>
    </xf>
    <xf numFmtId="0" fontId="125" fillId="0" borderId="123" xfId="138" applyFont="1" applyBorder="1" applyAlignment="1" applyProtection="1">
      <alignment horizontal="center" vertical="center" wrapText="1" shrinkToFit="1"/>
      <protection/>
    </xf>
    <xf numFmtId="0" fontId="125" fillId="0" borderId="124" xfId="138" applyFont="1" applyBorder="1" applyAlignment="1" applyProtection="1">
      <alignment horizontal="center" vertical="center" wrapText="1" shrinkToFit="1"/>
      <protection/>
    </xf>
    <xf numFmtId="0" fontId="125" fillId="11" borderId="123" xfId="138" applyFont="1" applyFill="1" applyBorder="1" applyAlignment="1" applyProtection="1">
      <alignment horizontal="center" vertical="center" wrapText="1" shrinkToFit="1"/>
      <protection locked="0"/>
    </xf>
    <xf numFmtId="0" fontId="125" fillId="11" borderId="124" xfId="138" applyFont="1" applyFill="1" applyBorder="1" applyAlignment="1" applyProtection="1">
      <alignment horizontal="center" vertical="center" wrapText="1" shrinkToFit="1"/>
      <protection locked="0"/>
    </xf>
    <xf numFmtId="0" fontId="124" fillId="0" borderId="77" xfId="138" applyFont="1" applyBorder="1" applyAlignment="1" applyProtection="1">
      <alignment horizontal="left"/>
      <protection/>
    </xf>
    <xf numFmtId="0" fontId="16" fillId="0" borderId="122" xfId="138" applyFont="1" applyBorder="1" applyProtection="1">
      <alignment/>
      <protection/>
    </xf>
    <xf numFmtId="0" fontId="125" fillId="58" borderId="97" xfId="138" applyFont="1" applyFill="1" applyBorder="1" applyAlignment="1" applyProtection="1">
      <alignment horizontal="center" vertical="center" wrapText="1"/>
      <protection/>
    </xf>
    <xf numFmtId="0" fontId="16" fillId="52" borderId="98" xfId="138" applyFont="1" applyFill="1" applyBorder="1" applyProtection="1">
      <alignment/>
      <protection/>
    </xf>
    <xf numFmtId="0" fontId="125" fillId="57" borderId="0" xfId="138" applyFont="1" applyFill="1" applyAlignment="1" applyProtection="1">
      <alignment horizontal="left"/>
      <protection/>
    </xf>
    <xf numFmtId="0" fontId="16" fillId="57" borderId="0" xfId="138" applyFont="1" applyFill="1" applyProtection="1">
      <alignment/>
      <protection/>
    </xf>
    <xf numFmtId="0" fontId="124" fillId="0" borderId="121" xfId="138" applyFont="1" applyBorder="1" applyAlignment="1" applyProtection="1">
      <alignment horizontal="left"/>
      <protection/>
    </xf>
    <xf numFmtId="0" fontId="16" fillId="0" borderId="105" xfId="138" applyFont="1" applyBorder="1" applyProtection="1">
      <alignment/>
      <protection/>
    </xf>
    <xf numFmtId="0" fontId="125" fillId="0" borderId="77" xfId="138" applyFont="1" applyBorder="1" applyAlignment="1" applyProtection="1">
      <alignment horizontal="left"/>
      <protection/>
    </xf>
    <xf numFmtId="0" fontId="125" fillId="0" borderId="79" xfId="138" applyFont="1" applyBorder="1" applyAlignment="1" applyProtection="1">
      <alignment horizontal="left"/>
      <protection/>
    </xf>
    <xf numFmtId="0" fontId="16" fillId="0" borderId="125" xfId="138" applyFont="1" applyBorder="1" applyProtection="1">
      <alignment/>
      <protection/>
    </xf>
    <xf numFmtId="0" fontId="16" fillId="0" borderId="66" xfId="138" applyFont="1" applyBorder="1" applyProtection="1">
      <alignment/>
      <protection/>
    </xf>
    <xf numFmtId="0" fontId="124" fillId="0" borderId="79" xfId="138" applyFont="1" applyBorder="1" applyAlignment="1" applyProtection="1">
      <alignment horizontal="left"/>
      <protection/>
    </xf>
    <xf numFmtId="0" fontId="129" fillId="0" borderId="77" xfId="138" applyFont="1" applyBorder="1" applyAlignment="1" applyProtection="1">
      <alignment horizontal="left"/>
      <protection/>
    </xf>
    <xf numFmtId="0" fontId="130" fillId="57" borderId="0" xfId="138" applyFont="1" applyFill="1" applyAlignment="1" applyProtection="1">
      <alignment horizontal="left"/>
      <protection/>
    </xf>
    <xf numFmtId="0" fontId="125" fillId="0" borderId="0" xfId="138" applyFont="1" applyAlignment="1" applyProtection="1">
      <alignment horizontal="right"/>
      <protection/>
    </xf>
    <xf numFmtId="0" fontId="16" fillId="0" borderId="0" xfId="138" applyFont="1" applyProtection="1">
      <alignment/>
      <protection/>
    </xf>
    <xf numFmtId="0" fontId="125" fillId="0" borderId="106" xfId="138" applyFont="1" applyBorder="1" applyAlignment="1" applyProtection="1">
      <alignment vertical="center"/>
      <protection/>
    </xf>
    <xf numFmtId="0" fontId="16" fillId="0" borderId="7" xfId="138" applyFont="1" applyBorder="1" applyProtection="1">
      <alignment/>
      <protection/>
    </xf>
    <xf numFmtId="0" fontId="16" fillId="0" borderId="116" xfId="138" applyFont="1" applyBorder="1" applyProtection="1">
      <alignment/>
      <protection/>
    </xf>
    <xf numFmtId="0" fontId="13" fillId="52" borderId="89" xfId="0" applyFont="1" applyFill="1" applyBorder="1" applyAlignment="1" applyProtection="1">
      <alignment horizontal="center"/>
      <protection/>
    </xf>
    <xf numFmtId="0" fontId="13" fillId="52" borderId="56" xfId="0" applyFont="1" applyFill="1" applyBorder="1" applyAlignment="1" applyProtection="1">
      <alignment horizontal="center"/>
      <protection/>
    </xf>
    <xf numFmtId="0" fontId="13" fillId="52" borderId="99" xfId="0" applyFont="1" applyFill="1" applyBorder="1" applyAlignment="1" applyProtection="1">
      <alignment horizontal="center"/>
      <protection/>
    </xf>
    <xf numFmtId="0" fontId="13" fillId="0" borderId="119" xfId="0" applyFont="1" applyBorder="1" applyAlignment="1" applyProtection="1">
      <alignment horizontal="left"/>
      <protection/>
    </xf>
    <xf numFmtId="0" fontId="13" fillId="0" borderId="51" xfId="0" applyFont="1" applyBorder="1" applyAlignment="1" applyProtection="1">
      <alignment horizontal="left"/>
      <protection/>
    </xf>
    <xf numFmtId="0" fontId="13" fillId="0" borderId="52" xfId="0" applyFont="1" applyBorder="1" applyAlignment="1" applyProtection="1">
      <alignment horizontal="left"/>
      <protection/>
    </xf>
    <xf numFmtId="0" fontId="13" fillId="52" borderId="53" xfId="0" applyFont="1" applyFill="1" applyBorder="1" applyAlignment="1" applyProtection="1">
      <alignment horizontal="center"/>
      <protection/>
    </xf>
    <xf numFmtId="0" fontId="13" fillId="52" borderId="8" xfId="0" applyFont="1" applyFill="1" applyBorder="1" applyAlignment="1" applyProtection="1">
      <alignment horizontal="center"/>
      <protection/>
    </xf>
    <xf numFmtId="0" fontId="13" fillId="52" borderId="54" xfId="0" applyFont="1" applyFill="1" applyBorder="1" applyAlignment="1" applyProtection="1">
      <alignment horizontal="center"/>
      <protection/>
    </xf>
    <xf numFmtId="0" fontId="16" fillId="11" borderId="119" xfId="0" applyFont="1" applyFill="1" applyBorder="1" applyAlignment="1" applyProtection="1">
      <alignment horizontal="left"/>
      <protection locked="0"/>
    </xf>
    <xf numFmtId="0" fontId="16" fillId="11" borderId="51" xfId="0" applyFont="1" applyFill="1" applyBorder="1" applyAlignment="1" applyProtection="1">
      <alignment horizontal="left"/>
      <protection locked="0"/>
    </xf>
    <xf numFmtId="0" fontId="16" fillId="11" borderId="52" xfId="0" applyFont="1" applyFill="1" applyBorder="1" applyAlignment="1" applyProtection="1">
      <alignment horizontal="left"/>
      <protection locked="0"/>
    </xf>
    <xf numFmtId="0" fontId="16" fillId="11" borderId="55" xfId="0" applyFont="1" applyFill="1" applyBorder="1" applyAlignment="1" applyProtection="1">
      <alignment horizontal="left"/>
      <protection/>
    </xf>
    <xf numFmtId="0" fontId="16" fillId="11" borderId="8" xfId="0" applyFont="1" applyFill="1" applyBorder="1" applyAlignment="1" applyProtection="1">
      <alignment horizontal="left"/>
      <protection/>
    </xf>
    <xf numFmtId="0" fontId="16" fillId="11" borderId="54" xfId="0" applyFont="1" applyFill="1" applyBorder="1" applyAlignment="1" applyProtection="1">
      <alignment horizontal="left"/>
      <protection/>
    </xf>
    <xf numFmtId="0" fontId="69" fillId="52" borderId="53" xfId="0" applyFont="1" applyFill="1" applyBorder="1" applyAlignment="1" applyProtection="1">
      <alignment horizontal="center"/>
      <protection/>
    </xf>
    <xf numFmtId="0" fontId="69" fillId="52" borderId="8" xfId="0" applyFont="1" applyFill="1" applyBorder="1" applyAlignment="1" applyProtection="1">
      <alignment horizontal="center"/>
      <protection/>
    </xf>
    <xf numFmtId="0" fontId="69" fillId="52" borderId="35" xfId="0" applyFont="1" applyFill="1" applyBorder="1" applyAlignment="1" applyProtection="1">
      <alignment horizontal="center"/>
      <protection/>
    </xf>
    <xf numFmtId="0" fontId="12" fillId="52" borderId="61" xfId="0" applyFont="1" applyFill="1" applyBorder="1" applyAlignment="1" applyProtection="1">
      <alignment horizontal="center"/>
      <protection/>
    </xf>
    <xf numFmtId="0" fontId="12" fillId="52" borderId="51" xfId="0" applyFont="1" applyFill="1" applyBorder="1" applyAlignment="1" applyProtection="1">
      <alignment horizontal="center"/>
      <protection/>
    </xf>
    <xf numFmtId="0" fontId="16" fillId="0" borderId="31" xfId="142" applyFont="1" applyBorder="1" applyProtection="1">
      <alignment/>
      <protection/>
    </xf>
    <xf numFmtId="0" fontId="16" fillId="0" borderId="34" xfId="142" applyFont="1" applyBorder="1" applyProtection="1">
      <alignment/>
      <protection/>
    </xf>
    <xf numFmtId="0" fontId="13" fillId="52" borderId="61" xfId="0" applyFont="1" applyFill="1" applyBorder="1" applyAlignment="1" applyProtection="1">
      <alignment horizontal="center"/>
      <protection/>
    </xf>
    <xf numFmtId="0" fontId="13" fillId="52" borderId="51" xfId="0" applyFont="1" applyFill="1" applyBorder="1" applyAlignment="1" applyProtection="1">
      <alignment horizontal="center"/>
      <protection/>
    </xf>
    <xf numFmtId="0" fontId="13" fillId="52" borderId="52" xfId="0" applyFont="1" applyFill="1" applyBorder="1" applyAlignment="1" applyProtection="1">
      <alignment horizontal="center"/>
      <protection/>
    </xf>
    <xf numFmtId="0" fontId="13" fillId="52" borderId="57" xfId="0" applyFont="1" applyFill="1" applyBorder="1" applyAlignment="1" applyProtection="1">
      <alignment horizontal="center"/>
      <protection/>
    </xf>
    <xf numFmtId="179" fontId="13" fillId="52" borderId="47" xfId="76" applyNumberFormat="1" applyFont="1" applyFill="1" applyBorder="1" applyAlignment="1" applyProtection="1">
      <alignment horizontal="center" vertical="center"/>
      <protection/>
    </xf>
    <xf numFmtId="179" fontId="13" fillId="52" borderId="48" xfId="76" applyNumberFormat="1" applyFont="1" applyFill="1" applyBorder="1" applyAlignment="1" applyProtection="1">
      <alignment horizontal="center" vertical="center"/>
      <protection/>
    </xf>
    <xf numFmtId="0" fontId="16" fillId="11" borderId="55" xfId="0" applyFont="1" applyFill="1" applyBorder="1" applyAlignment="1" applyProtection="1">
      <alignment horizontal="left"/>
      <protection locked="0"/>
    </xf>
    <xf numFmtId="0" fontId="16" fillId="11" borderId="8" xfId="0" applyFont="1" applyFill="1" applyBorder="1" applyAlignment="1" applyProtection="1">
      <alignment horizontal="left"/>
      <protection locked="0"/>
    </xf>
    <xf numFmtId="0" fontId="16" fillId="11" borderId="54" xfId="0" applyFont="1" applyFill="1" applyBorder="1" applyAlignment="1" applyProtection="1">
      <alignment horizontal="left"/>
      <protection locked="0"/>
    </xf>
    <xf numFmtId="0" fontId="16" fillId="0" borderId="55" xfId="0" applyFont="1" applyBorder="1" applyAlignment="1" applyProtection="1">
      <alignment horizontal="left"/>
      <protection/>
    </xf>
    <xf numFmtId="0" fontId="16" fillId="0" borderId="8" xfId="0" applyFont="1" applyBorder="1" applyAlignment="1" applyProtection="1">
      <alignment horizontal="left"/>
      <protection/>
    </xf>
    <xf numFmtId="0" fontId="16" fillId="0" borderId="54" xfId="0" applyFont="1" applyBorder="1" applyAlignment="1" applyProtection="1">
      <alignment horizontal="left"/>
      <protection/>
    </xf>
    <xf numFmtId="179" fontId="13" fillId="52" borderId="27" xfId="76" applyNumberFormat="1" applyFont="1" applyFill="1" applyBorder="1" applyAlignment="1" applyProtection="1">
      <alignment horizontal="center" vertical="center"/>
      <protection/>
    </xf>
    <xf numFmtId="179" fontId="13" fillId="52" borderId="26" xfId="76" applyNumberFormat="1" applyFont="1" applyFill="1" applyBorder="1" applyAlignment="1" applyProtection="1">
      <alignment horizontal="center" vertical="center"/>
      <protection/>
    </xf>
    <xf numFmtId="0" fontId="15" fillId="0" borderId="55" xfId="0" applyFont="1" applyBorder="1" applyAlignment="1" applyProtection="1">
      <alignment horizontal="center"/>
      <protection/>
    </xf>
    <xf numFmtId="0" fontId="15" fillId="0" borderId="54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179" fontId="15" fillId="51" borderId="34" xfId="76" applyNumberFormat="1" applyFont="1" applyFill="1" applyBorder="1" applyAlignment="1" applyProtection="1">
      <alignment horizontal="center"/>
      <protection locked="0"/>
    </xf>
    <xf numFmtId="179" fontId="15" fillId="51" borderId="41" xfId="76" applyNumberFormat="1" applyFont="1" applyFill="1" applyBorder="1" applyAlignment="1" applyProtection="1">
      <alignment horizontal="center"/>
      <protection locked="0"/>
    </xf>
    <xf numFmtId="179" fontId="16" fillId="0" borderId="55" xfId="76" applyNumberFormat="1" applyFont="1" applyBorder="1" applyAlignment="1" applyProtection="1">
      <alignment horizontal="left"/>
      <protection/>
    </xf>
    <xf numFmtId="179" fontId="16" fillId="0" borderId="8" xfId="76" applyNumberFormat="1" applyFont="1" applyBorder="1" applyAlignment="1" applyProtection="1">
      <alignment horizontal="left"/>
      <protection/>
    </xf>
    <xf numFmtId="179" fontId="16" fillId="0" borderId="54" xfId="76" applyNumberFormat="1" applyFont="1" applyBorder="1" applyAlignment="1" applyProtection="1">
      <alignment horizontal="left"/>
      <protection/>
    </xf>
    <xf numFmtId="179" fontId="16" fillId="0" borderId="26" xfId="76" applyNumberFormat="1" applyFont="1" applyFill="1" applyBorder="1" applyAlignment="1" applyProtection="1">
      <alignment horizontal="center"/>
      <protection/>
    </xf>
    <xf numFmtId="179" fontId="16" fillId="0" borderId="48" xfId="76" applyNumberFormat="1" applyFont="1" applyFill="1" applyBorder="1" applyAlignment="1" applyProtection="1">
      <alignment horizontal="center"/>
      <protection/>
    </xf>
    <xf numFmtId="179" fontId="15" fillId="51" borderId="26" xfId="76" applyNumberFormat="1" applyFont="1" applyFill="1" applyBorder="1" applyAlignment="1" applyProtection="1">
      <alignment horizontal="center"/>
      <protection locked="0"/>
    </xf>
    <xf numFmtId="179" fontId="15" fillId="51" borderId="48" xfId="76" applyNumberFormat="1" applyFont="1" applyFill="1" applyBorder="1" applyAlignment="1" applyProtection="1">
      <alignment horizontal="center"/>
      <protection locked="0"/>
    </xf>
    <xf numFmtId="0" fontId="13" fillId="52" borderId="0" xfId="0" applyFont="1" applyFill="1" applyAlignment="1" applyProtection="1">
      <alignment/>
      <protection/>
    </xf>
    <xf numFmtId="179" fontId="16" fillId="0" borderId="0" xfId="76" applyNumberFormat="1" applyFont="1" applyFill="1" applyBorder="1" applyAlignment="1" applyProtection="1">
      <alignment/>
      <protection/>
    </xf>
    <xf numFmtId="0" fontId="16" fillId="52" borderId="34" xfId="139" applyFont="1" applyFill="1" applyBorder="1" applyAlignment="1" applyProtection="1">
      <alignment horizontal="center" wrapText="1"/>
      <protection/>
    </xf>
    <xf numFmtId="0" fontId="16" fillId="0" borderId="55" xfId="0" applyFont="1" applyBorder="1" applyAlignment="1" applyProtection="1">
      <alignment horizontal="center"/>
      <protection/>
    </xf>
    <xf numFmtId="0" fontId="16" fillId="0" borderId="8" xfId="0" applyFont="1" applyBorder="1" applyAlignment="1" applyProtection="1">
      <alignment horizontal="center"/>
      <protection/>
    </xf>
    <xf numFmtId="0" fontId="16" fillId="0" borderId="35" xfId="0" applyFont="1" applyBorder="1" applyAlignment="1" applyProtection="1">
      <alignment horizontal="center"/>
      <protection/>
    </xf>
    <xf numFmtId="0" fontId="69" fillId="52" borderId="55" xfId="0" applyFont="1" applyFill="1" applyBorder="1" applyAlignment="1" applyProtection="1">
      <alignment horizontal="center"/>
      <protection/>
    </xf>
    <xf numFmtId="0" fontId="16" fillId="52" borderId="29" xfId="139" applyFont="1" applyFill="1" applyBorder="1" applyAlignment="1" applyProtection="1">
      <alignment horizontal="center" wrapText="1"/>
      <protection/>
    </xf>
    <xf numFmtId="0" fontId="16" fillId="52" borderId="31" xfId="139" applyFont="1" applyFill="1" applyBorder="1" applyAlignment="1" applyProtection="1">
      <alignment horizontal="center" wrapText="1"/>
      <protection/>
    </xf>
    <xf numFmtId="180" fontId="16" fillId="52" borderId="34" xfId="97" applyNumberFormat="1" applyFont="1" applyFill="1" applyBorder="1" applyAlignment="1" applyProtection="1">
      <alignment horizontal="center" wrapText="1"/>
      <protection/>
    </xf>
    <xf numFmtId="0" fontId="16" fillId="52" borderId="33" xfId="139" applyFont="1" applyFill="1" applyBorder="1" applyAlignment="1" applyProtection="1">
      <alignment horizontal="center" wrapText="1"/>
      <protection/>
    </xf>
    <xf numFmtId="0" fontId="16" fillId="52" borderId="33" xfId="139" applyFont="1" applyFill="1" applyBorder="1" applyAlignment="1" applyProtection="1">
      <alignment horizontal="center"/>
      <protection/>
    </xf>
    <xf numFmtId="0" fontId="16" fillId="52" borderId="31" xfId="139" applyFont="1" applyFill="1" applyBorder="1" applyAlignment="1" applyProtection="1">
      <alignment horizontal="center"/>
      <protection/>
    </xf>
    <xf numFmtId="0" fontId="13" fillId="52" borderId="117" xfId="0" applyFont="1" applyFill="1" applyBorder="1" applyAlignment="1" applyProtection="1">
      <alignment horizontal="center"/>
      <protection/>
    </xf>
    <xf numFmtId="0" fontId="13" fillId="52" borderId="58" xfId="0" applyFont="1" applyFill="1" applyBorder="1" applyAlignment="1" applyProtection="1">
      <alignment horizontal="center"/>
      <protection/>
    </xf>
    <xf numFmtId="0" fontId="13" fillId="52" borderId="85" xfId="0" applyFont="1" applyFill="1" applyBorder="1" applyAlignment="1" applyProtection="1">
      <alignment horizontal="center"/>
      <protection/>
    </xf>
    <xf numFmtId="179" fontId="16" fillId="53" borderId="34" xfId="76" applyNumberFormat="1" applyFont="1" applyFill="1" applyBorder="1" applyAlignment="1" applyProtection="1">
      <alignment/>
      <protection/>
    </xf>
    <xf numFmtId="179" fontId="16" fillId="53" borderId="41" xfId="76" applyNumberFormat="1" applyFont="1" applyFill="1" applyBorder="1" applyAlignment="1" applyProtection="1">
      <alignment/>
      <protection/>
    </xf>
    <xf numFmtId="0" fontId="16" fillId="52" borderId="41" xfId="139" applyFont="1" applyFill="1" applyBorder="1" applyAlignment="1" applyProtection="1">
      <alignment horizontal="center" wrapText="1"/>
      <protection/>
    </xf>
    <xf numFmtId="179" fontId="60" fillId="0" borderId="34" xfId="0" applyNumberFormat="1" applyFont="1" applyBorder="1" applyAlignment="1" applyProtection="1">
      <alignment horizontal="center" vertical="top"/>
      <protection/>
    </xf>
    <xf numFmtId="179" fontId="60" fillId="0" borderId="45" xfId="0" applyNumberFormat="1" applyFont="1" applyBorder="1" applyAlignment="1" applyProtection="1">
      <alignment horizontal="center" vertical="top"/>
      <protection/>
    </xf>
    <xf numFmtId="0" fontId="16" fillId="0" borderId="34" xfId="0" applyFont="1" applyBorder="1" applyAlignment="1" applyProtection="1">
      <alignment horizontal="center"/>
      <protection/>
    </xf>
    <xf numFmtId="0" fontId="16" fillId="0" borderId="45" xfId="0" applyFont="1" applyBorder="1" applyAlignment="1" applyProtection="1">
      <alignment horizontal="center"/>
      <protection/>
    </xf>
    <xf numFmtId="179" fontId="60" fillId="0" borderId="41" xfId="0" applyNumberFormat="1" applyFont="1" applyBorder="1" applyAlignment="1" applyProtection="1">
      <alignment horizontal="center" vertical="top"/>
      <protection/>
    </xf>
    <xf numFmtId="179" fontId="60" fillId="0" borderId="49" xfId="0" applyNumberFormat="1" applyFont="1" applyBorder="1" applyAlignment="1" applyProtection="1">
      <alignment horizontal="center" vertical="top"/>
      <protection/>
    </xf>
    <xf numFmtId="0" fontId="16" fillId="52" borderId="60" xfId="139" applyFont="1" applyFill="1" applyBorder="1" applyAlignment="1" applyProtection="1">
      <alignment horizontal="center" wrapText="1"/>
      <protection/>
    </xf>
    <xf numFmtId="0" fontId="16" fillId="52" borderId="34" xfId="139" applyFont="1" applyFill="1" applyBorder="1" applyAlignment="1" applyProtection="1">
      <alignment horizontal="center"/>
      <protection/>
    </xf>
    <xf numFmtId="0" fontId="13" fillId="57" borderId="0" xfId="0" applyFont="1" applyFill="1" applyAlignment="1">
      <alignment horizontal="left" wrapText="1"/>
    </xf>
    <xf numFmtId="0" fontId="25" fillId="0" borderId="0" xfId="147" applyAlignment="1">
      <alignment horizontal="center" wrapText="1"/>
      <protection/>
    </xf>
  </cellXfs>
  <cellStyles count="162">
    <cellStyle name="Normal" xfId="0"/>
    <cellStyle name="£ BP" xfId="15"/>
    <cellStyle name="¥ JY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a  review" xfId="53"/>
    <cellStyle name="aa Input" xfId="54"/>
    <cellStyle name="aa not entered" xfId="55"/>
    <cellStyle name="Accent1" xfId="56"/>
    <cellStyle name="Accent1 2" xfId="57"/>
    <cellStyle name="Accent2" xfId="58"/>
    <cellStyle name="Accent2 2" xfId="59"/>
    <cellStyle name="Accent3" xfId="60"/>
    <cellStyle name="Accent3 2" xfId="61"/>
    <cellStyle name="Accent4" xfId="62"/>
    <cellStyle name="Accent4 2" xfId="63"/>
    <cellStyle name="Accent5" xfId="64"/>
    <cellStyle name="Accent5 2" xfId="65"/>
    <cellStyle name="Accent6" xfId="66"/>
    <cellStyle name="Accent6 2" xfId="67"/>
    <cellStyle name="Bad" xfId="68"/>
    <cellStyle name="Bad 2" xfId="69"/>
    <cellStyle name="Bold/Border" xfId="70"/>
    <cellStyle name="Bullet" xfId="71"/>
    <cellStyle name="Calculation" xfId="72"/>
    <cellStyle name="Calculation 2" xfId="73"/>
    <cellStyle name="Check Cell" xfId="74"/>
    <cellStyle name="Check Cell 2" xfId="75"/>
    <cellStyle name="Comma" xfId="76"/>
    <cellStyle name="Comma  - Style1" xfId="77"/>
    <cellStyle name="Comma  - Style2" xfId="78"/>
    <cellStyle name="Comma  - Style3" xfId="79"/>
    <cellStyle name="Comma  - Style4" xfId="80"/>
    <cellStyle name="Comma  - Style5" xfId="81"/>
    <cellStyle name="Comma  - Style6" xfId="82"/>
    <cellStyle name="Comma  - Style7" xfId="83"/>
    <cellStyle name="Comma  - Style8" xfId="84"/>
    <cellStyle name="Comma [0]" xfId="85"/>
    <cellStyle name="Comma 2" xfId="86"/>
    <cellStyle name="Comma 3" xfId="87"/>
    <cellStyle name="Comma 4" xfId="88"/>
    <cellStyle name="Comma 5" xfId="89"/>
    <cellStyle name="Comma 6" xfId="90"/>
    <cellStyle name="Comma 7" xfId="91"/>
    <cellStyle name="Comma 8" xfId="92"/>
    <cellStyle name="Comma 9" xfId="93"/>
    <cellStyle name="Comma0" xfId="94"/>
    <cellStyle name="Currency" xfId="95"/>
    <cellStyle name="Currency [0]" xfId="96"/>
    <cellStyle name="Currency 2" xfId="97"/>
    <cellStyle name="Currency0" xfId="98"/>
    <cellStyle name="DATE" xfId="99"/>
    <cellStyle name="Euro" xfId="100"/>
    <cellStyle name="Explanatory Text" xfId="101"/>
    <cellStyle name="Explanatory Text 2" xfId="102"/>
    <cellStyle name="Fixed" xfId="103"/>
    <cellStyle name="Followed Hyperlink" xfId="104"/>
    <cellStyle name="FORMULA" xfId="105"/>
    <cellStyle name="Good" xfId="106"/>
    <cellStyle name="Good 2" xfId="107"/>
    <cellStyle name="Grey" xfId="108"/>
    <cellStyle name="Header1" xfId="109"/>
    <cellStyle name="Header2" xfId="110"/>
    <cellStyle name="Heading 1" xfId="111"/>
    <cellStyle name="Heading 1 2" xfId="112"/>
    <cellStyle name="Heading 1 3" xfId="113"/>
    <cellStyle name="Heading 2" xfId="114"/>
    <cellStyle name="Heading 2 2" xfId="115"/>
    <cellStyle name="Heading 2 3" xfId="116"/>
    <cellStyle name="Heading 3" xfId="117"/>
    <cellStyle name="Heading 3 2" xfId="118"/>
    <cellStyle name="Heading 4" xfId="119"/>
    <cellStyle name="Heading 4 2" xfId="120"/>
    <cellStyle name="HIDE" xfId="121"/>
    <cellStyle name="Hyperlink" xfId="122"/>
    <cellStyle name="Input" xfId="123"/>
    <cellStyle name="INPUT 2" xfId="124"/>
    <cellStyle name="Input 3" xfId="125"/>
    <cellStyle name="Input 4" xfId="126"/>
    <cellStyle name="Jack Number Format" xfId="127"/>
    <cellStyle name="LINK" xfId="128"/>
    <cellStyle name="Linked Cell" xfId="129"/>
    <cellStyle name="Linked Cell 2" xfId="130"/>
    <cellStyle name="Neutral" xfId="131"/>
    <cellStyle name="Neutral 2" xfId="132"/>
    <cellStyle name="Nor@„l_IRRSENS" xfId="133"/>
    <cellStyle name="Normal - Style1" xfId="134"/>
    <cellStyle name="Normal 10" xfId="135"/>
    <cellStyle name="Normal 11" xfId="136"/>
    <cellStyle name="Normal 12" xfId="137"/>
    <cellStyle name="Normal 13" xfId="138"/>
    <cellStyle name="Normal 2" xfId="139"/>
    <cellStyle name="Normal 3" xfId="140"/>
    <cellStyle name="Normal 4" xfId="141"/>
    <cellStyle name="Normal 5" xfId="142"/>
    <cellStyle name="Normal 6" xfId="143"/>
    <cellStyle name="Normal 6 2" xfId="144"/>
    <cellStyle name="Normal 7" xfId="145"/>
    <cellStyle name="Normal 7 2" xfId="146"/>
    <cellStyle name="Normal 8" xfId="147"/>
    <cellStyle name="Normal 9" xfId="148"/>
    <cellStyle name="Normal_eBrookview-Pro Forma-97" xfId="149"/>
    <cellStyle name="Normal_NHDC Predev" xfId="150"/>
    <cellStyle name="Note" xfId="151"/>
    <cellStyle name="Note 2" xfId="152"/>
    <cellStyle name="Output" xfId="153"/>
    <cellStyle name="Output 2" xfId="154"/>
    <cellStyle name="OVERWRITE" xfId="155"/>
    <cellStyle name="Percent" xfId="156"/>
    <cellStyle name="Percent [2]" xfId="157"/>
    <cellStyle name="Percent 10" xfId="158"/>
    <cellStyle name="Percent 11" xfId="159"/>
    <cellStyle name="Percent 2" xfId="160"/>
    <cellStyle name="Percent 3" xfId="161"/>
    <cellStyle name="Percent 4" xfId="162"/>
    <cellStyle name="Percent 5" xfId="163"/>
    <cellStyle name="Percent 6" xfId="164"/>
    <cellStyle name="Percent 7" xfId="165"/>
    <cellStyle name="Percent 8" xfId="166"/>
    <cellStyle name="Percent 9" xfId="167"/>
    <cellStyle name="Standard_JT 19 ergänzt" xfId="168"/>
    <cellStyle name="Title" xfId="169"/>
    <cellStyle name="Title 2" xfId="170"/>
    <cellStyle name="Total" xfId="171"/>
    <cellStyle name="Total 2" xfId="172"/>
    <cellStyle name="Total 3" xfId="173"/>
    <cellStyle name="Warning Text" xfId="174"/>
    <cellStyle name="Warning Text 2" xfId="175"/>
  </cellStyles>
  <dxfs count="2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DRA\DRA%20Project%20Files%20Active\NHDC\Budget_Capital%20Plan\2005\BudgCapPlan%201_0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DRA\DRA%20Project%20Files-Active\Poway\Poway%20Acq\Rehab%20Strategy\Acq\Rehab%20Cap%20Plan\ePO-HsgFund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DRA\DRA%20Project%20Files\Poway\Poway%20Brookview\Brookview%20DDA\Fin%20Plan\Brookview%20model-IF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Documents%20and%20Settings\dharris\Local%20Settings\Temporary%20Internet%20Files\OLKD0\Oceanside%20Hsg%20Fund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DRA\DRA%20Project%20Files%20Active\Oceanside%20Inclus\Fin%20Models\OcLRModelRentPart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DRA\DRA%20Project%20Files%20Active\Oceanside%20Inclus\Strategy\Fin%20Models\OcLRModelOwn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Document%20Files\DRA\DRA%20Project%20Files%20Active\NHDC\Sites%20Under%20Contract\Proposal%20to%20Emilio\DeAnza%20Owner%20Fin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Com Ctr Op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sgFund Sep"/>
      <sheetName val=" NC ProjSc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v Progra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g Cos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vCosts R1"/>
      <sheetName val="Gap Calc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p O1"/>
      <sheetName val="DevCosts O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ff Mortg 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ao-94612.s3.amazonaws.com/documents/2022-Rent-Limits-11-Occupancy-Standar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19"/>
  <sheetViews>
    <sheetView zoomScalePageLayoutView="0" workbookViewId="0" topLeftCell="A1">
      <selection activeCell="A1" sqref="A1:IV65536"/>
    </sheetView>
  </sheetViews>
  <sheetFormatPr defaultColWidth="11.59765625" defaultRowHeight="15"/>
  <cols>
    <col min="1" max="1" width="8" style="7" customWidth="1"/>
    <col min="2" max="2" width="5.59765625" style="7" customWidth="1"/>
    <col min="3" max="3" width="40.3984375" style="7" customWidth="1"/>
    <col min="4" max="16384" width="11.59765625" style="7" customWidth="1"/>
  </cols>
  <sheetData>
    <row r="1" spans="1:6" ht="33.75">
      <c r="A1" s="889" t="s">
        <v>431</v>
      </c>
      <c r="B1" s="890"/>
      <c r="C1" s="890"/>
      <c r="D1" s="890"/>
      <c r="E1" s="890"/>
      <c r="F1" s="890"/>
    </row>
    <row r="2" spans="1:6" ht="33.75">
      <c r="A2" s="889" t="s">
        <v>451</v>
      </c>
      <c r="B2" s="890"/>
      <c r="C2" s="890"/>
      <c r="D2" s="890"/>
      <c r="E2" s="890"/>
      <c r="F2" s="890"/>
    </row>
    <row r="3" spans="1:6" ht="33.75">
      <c r="A3" s="887" t="s">
        <v>495</v>
      </c>
      <c r="B3" s="888"/>
      <c r="C3" s="888"/>
      <c r="D3" s="888"/>
      <c r="E3" s="888"/>
      <c r="F3" s="888"/>
    </row>
    <row r="4" ht="39.75" customHeight="1"/>
    <row r="5" spans="2:4" ht="18.75">
      <c r="B5" s="313" t="s">
        <v>180</v>
      </c>
      <c r="C5" s="313" t="s">
        <v>171</v>
      </c>
      <c r="D5" s="311"/>
    </row>
    <row r="6" spans="2:4" ht="18.75">
      <c r="B6" s="313"/>
      <c r="C6" s="313"/>
      <c r="D6" s="311"/>
    </row>
    <row r="7" spans="2:4" ht="18.75">
      <c r="B7" s="314">
        <v>1</v>
      </c>
      <c r="C7" s="315" t="s">
        <v>256</v>
      </c>
      <c r="D7" s="311"/>
    </row>
    <row r="8" spans="2:4" ht="18.75">
      <c r="B8" s="314">
        <f>B7+1</f>
        <v>2</v>
      </c>
      <c r="C8" s="315" t="s">
        <v>430</v>
      </c>
      <c r="D8" s="311"/>
    </row>
    <row r="9" spans="2:4" ht="18.75">
      <c r="B9" s="314">
        <f>B8+1</f>
        <v>3</v>
      </c>
      <c r="C9" s="316" t="s">
        <v>186</v>
      </c>
      <c r="D9" s="311"/>
    </row>
    <row r="10" spans="2:4" ht="18.75">
      <c r="B10" s="314">
        <f>B9+1</f>
        <v>4</v>
      </c>
      <c r="C10" s="316" t="s">
        <v>261</v>
      </c>
      <c r="D10" s="312"/>
    </row>
    <row r="11" spans="2:4" ht="18.75">
      <c r="B11" s="314">
        <f aca="true" t="shared" si="0" ref="B11:B19">B10+1</f>
        <v>5</v>
      </c>
      <c r="C11" s="315" t="s">
        <v>172</v>
      </c>
      <c r="D11" s="312"/>
    </row>
    <row r="12" spans="2:4" ht="18.75">
      <c r="B12" s="314">
        <f t="shared" si="0"/>
        <v>6</v>
      </c>
      <c r="C12" s="315" t="s">
        <v>175</v>
      </c>
      <c r="D12" s="312"/>
    </row>
    <row r="13" spans="2:4" ht="18.75">
      <c r="B13" s="314">
        <f>B12+1</f>
        <v>7</v>
      </c>
      <c r="C13" s="315" t="s">
        <v>194</v>
      </c>
      <c r="D13" s="312"/>
    </row>
    <row r="14" spans="2:4" ht="18.75">
      <c r="B14" s="314">
        <f t="shared" si="0"/>
        <v>8</v>
      </c>
      <c r="C14" s="315" t="s">
        <v>174</v>
      </c>
      <c r="D14" s="312"/>
    </row>
    <row r="15" spans="2:4" ht="18.75">
      <c r="B15" s="314">
        <f t="shared" si="0"/>
        <v>9</v>
      </c>
      <c r="C15" s="315" t="s">
        <v>173</v>
      </c>
      <c r="D15" s="312"/>
    </row>
    <row r="16" spans="2:3" ht="18.75">
      <c r="B16" s="314">
        <f t="shared" si="0"/>
        <v>10</v>
      </c>
      <c r="C16" s="315" t="s">
        <v>6</v>
      </c>
    </row>
    <row r="17" spans="2:3" ht="18.75">
      <c r="B17" s="314">
        <f t="shared" si="0"/>
        <v>11</v>
      </c>
      <c r="C17" s="315" t="s">
        <v>176</v>
      </c>
    </row>
    <row r="18" spans="2:3" ht="18.75">
      <c r="B18" s="314">
        <f t="shared" si="0"/>
        <v>12</v>
      </c>
      <c r="C18" s="315" t="s">
        <v>177</v>
      </c>
    </row>
    <row r="19" spans="2:3" ht="18.75">
      <c r="B19" s="314">
        <f t="shared" si="0"/>
        <v>13</v>
      </c>
      <c r="C19" s="315" t="s">
        <v>178</v>
      </c>
    </row>
  </sheetData>
  <sheetProtection sheet="1" objects="1" scenarios="1" selectLockedCells="1"/>
  <mergeCells count="3">
    <mergeCell ref="A3:F3"/>
    <mergeCell ref="A1:F1"/>
    <mergeCell ref="A2:F2"/>
  </mergeCells>
  <printOptions/>
  <pageMargins left="0.7" right="0.7" top="0.75" bottom="0.75" header="0.3" footer="0.3"/>
  <pageSetup fitToHeight="1" fitToWidth="1" orientation="portrait" scale="85"/>
  <headerFooter>
    <oddFooter>&amp;C&amp;"-,Regular"&amp;A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rgb="FF00B050"/>
    <pageSetUpPr fitToPage="1"/>
  </sheetPr>
  <dimension ref="A3:AK87"/>
  <sheetViews>
    <sheetView zoomScalePageLayoutView="0" workbookViewId="0" topLeftCell="A16">
      <selection activeCell="A23" sqref="A23"/>
    </sheetView>
  </sheetViews>
  <sheetFormatPr defaultColWidth="8.69921875" defaultRowHeight="15"/>
  <cols>
    <col min="1" max="1" width="6.69921875" style="708" customWidth="1"/>
    <col min="2" max="2" width="5.69921875" style="708" customWidth="1"/>
    <col min="3" max="3" width="6.8984375" style="427" customWidth="1"/>
    <col min="4" max="4" width="5.8984375" style="427" customWidth="1"/>
    <col min="5" max="5" width="7.09765625" style="427" customWidth="1"/>
    <col min="6" max="6" width="8.69921875" style="427" customWidth="1"/>
    <col min="7" max="7" width="9.09765625" style="427" bestFit="1" customWidth="1"/>
    <col min="8" max="8" width="8.296875" style="427" customWidth="1"/>
    <col min="9" max="9" width="7.09765625" style="427" bestFit="1" customWidth="1"/>
    <col min="10" max="10" width="8.59765625" style="427" bestFit="1" customWidth="1"/>
    <col min="11" max="11" width="10.09765625" style="427" bestFit="1" customWidth="1"/>
    <col min="12" max="12" width="9.09765625" style="427" customWidth="1"/>
    <col min="13" max="13" width="8.59765625" style="427" customWidth="1"/>
    <col min="14" max="14" width="11" style="427" customWidth="1"/>
    <col min="15" max="16" width="9.296875" style="427" customWidth="1"/>
    <col min="17" max="17" width="10" style="427" bestFit="1" customWidth="1"/>
    <col min="18" max="19" width="10" style="427" customWidth="1"/>
    <col min="20" max="20" width="9.09765625" style="393" customWidth="1"/>
    <col min="21" max="21" width="12.3984375" style="427" bestFit="1" customWidth="1"/>
    <col min="22" max="22" width="4.8984375" style="427" hidden="1" customWidth="1"/>
    <col min="23" max="26" width="8.69921875" style="393" hidden="1" customWidth="1"/>
    <col min="27" max="27" width="8.69921875" style="240" hidden="1" customWidth="1"/>
    <col min="28" max="34" width="8.69921875" style="393" hidden="1" customWidth="1"/>
    <col min="35" max="36" width="7.59765625" style="623" customWidth="1"/>
    <col min="37" max="37" width="9.8984375" style="623" customWidth="1"/>
    <col min="38" max="38" width="9.09765625" style="427" customWidth="1"/>
    <col min="39" max="39" width="8" style="427" customWidth="1"/>
    <col min="40" max="16384" width="8.69921875" style="427" customWidth="1"/>
  </cols>
  <sheetData>
    <row r="3" spans="1:23" ht="18.75">
      <c r="A3" s="398"/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398"/>
      <c r="V3" s="398"/>
      <c r="W3" s="837"/>
    </row>
    <row r="4" spans="1:34" ht="18.75">
      <c r="A4" s="1161" t="s">
        <v>173</v>
      </c>
      <c r="B4" s="1121"/>
      <c r="C4" s="1121"/>
      <c r="D4" s="1121"/>
      <c r="E4" s="1121"/>
      <c r="F4" s="1121"/>
      <c r="G4" s="1121"/>
      <c r="H4" s="1121"/>
      <c r="I4" s="1121"/>
      <c r="J4" s="1121"/>
      <c r="K4" s="1121"/>
      <c r="L4" s="1121"/>
      <c r="M4" s="1121"/>
      <c r="N4" s="1121"/>
      <c r="O4" s="1121"/>
      <c r="P4" s="1121"/>
      <c r="Q4" s="1121"/>
      <c r="R4" s="1121"/>
      <c r="S4" s="1121"/>
      <c r="T4" s="1122"/>
      <c r="W4" s="215"/>
      <c r="Y4" s="1158" t="s">
        <v>152</v>
      </c>
      <c r="Z4" s="1159"/>
      <c r="AA4" s="1159"/>
      <c r="AB4" s="1159"/>
      <c r="AC4" s="1160"/>
      <c r="AD4" s="1158" t="s">
        <v>392</v>
      </c>
      <c r="AE4" s="1159"/>
      <c r="AF4" s="1159"/>
      <c r="AG4" s="1159"/>
      <c r="AH4" s="1160"/>
    </row>
    <row r="5" spans="1:34" ht="18.75">
      <c r="A5" s="838" t="s">
        <v>197</v>
      </c>
      <c r="B5" s="839"/>
      <c r="C5" s="840">
        <f>'Project Info'!B4</f>
        <v>0</v>
      </c>
      <c r="D5" s="841"/>
      <c r="E5" s="841"/>
      <c r="F5" s="841"/>
      <c r="G5" s="841"/>
      <c r="H5" s="842"/>
      <c r="I5" s="842"/>
      <c r="J5" s="842"/>
      <c r="K5" s="842"/>
      <c r="L5" s="842"/>
      <c r="M5" s="841"/>
      <c r="N5" s="841"/>
      <c r="O5" s="841"/>
      <c r="P5" s="842"/>
      <c r="Q5" s="842"/>
      <c r="R5" s="842"/>
      <c r="S5" s="842"/>
      <c r="T5" s="843"/>
      <c r="W5" s="844"/>
      <c r="Y5" s="489"/>
      <c r="Z5" s="489"/>
      <c r="AA5" s="489"/>
      <c r="AB5" s="489"/>
      <c r="AC5" s="845"/>
      <c r="AD5" s="489"/>
      <c r="AE5" s="489"/>
      <c r="AF5" s="489"/>
      <c r="AG5" s="489"/>
      <c r="AH5" s="489"/>
    </row>
    <row r="6" spans="1:34" ht="34.5" customHeight="1">
      <c r="A6" s="1042" t="s">
        <v>388</v>
      </c>
      <c r="B6" s="1163" t="s">
        <v>107</v>
      </c>
      <c r="C6" s="1163" t="s">
        <v>500</v>
      </c>
      <c r="D6" s="1166" t="s">
        <v>152</v>
      </c>
      <c r="E6" s="1166" t="s">
        <v>103</v>
      </c>
      <c r="F6" s="1165" t="s">
        <v>214</v>
      </c>
      <c r="G6" s="1157" t="s">
        <v>367</v>
      </c>
      <c r="H6" s="1162" t="s">
        <v>227</v>
      </c>
      <c r="I6" s="1162" t="s">
        <v>226</v>
      </c>
      <c r="J6" s="1162" t="s">
        <v>274</v>
      </c>
      <c r="K6" s="1162" t="s">
        <v>520</v>
      </c>
      <c r="L6" s="1162" t="s">
        <v>369</v>
      </c>
      <c r="M6" s="1164" t="s">
        <v>524</v>
      </c>
      <c r="N6" s="1157" t="s">
        <v>523</v>
      </c>
      <c r="O6" s="1157" t="s">
        <v>525</v>
      </c>
      <c r="P6" s="1157" t="s">
        <v>519</v>
      </c>
      <c r="Q6" s="1162" t="s">
        <v>518</v>
      </c>
      <c r="R6" s="1162" t="s">
        <v>521</v>
      </c>
      <c r="S6" s="1162" t="s">
        <v>522</v>
      </c>
      <c r="T6" s="1164" t="s">
        <v>108</v>
      </c>
      <c r="Y6" s="651" t="s">
        <v>368</v>
      </c>
      <c r="Z6" s="846" t="s">
        <v>246</v>
      </c>
      <c r="AA6" s="846" t="s">
        <v>391</v>
      </c>
      <c r="AB6" s="846" t="s">
        <v>390</v>
      </c>
      <c r="AC6" s="847" t="s">
        <v>389</v>
      </c>
      <c r="AD6" s="651" t="s">
        <v>368</v>
      </c>
      <c r="AE6" s="846" t="s">
        <v>246</v>
      </c>
      <c r="AF6" s="846" t="s">
        <v>391</v>
      </c>
      <c r="AG6" s="846" t="s">
        <v>390</v>
      </c>
      <c r="AH6" s="846" t="s">
        <v>389</v>
      </c>
    </row>
    <row r="7" spans="1:33" ht="24.75" customHeight="1">
      <c r="A7" s="1043"/>
      <c r="B7" s="1157"/>
      <c r="C7" s="1157"/>
      <c r="D7" s="1167"/>
      <c r="E7" s="1167"/>
      <c r="F7" s="1163"/>
      <c r="G7" s="1157"/>
      <c r="H7" s="1163"/>
      <c r="I7" s="1163"/>
      <c r="J7" s="1163"/>
      <c r="K7" s="1163"/>
      <c r="L7" s="1163"/>
      <c r="M7" s="1164"/>
      <c r="N7" s="1157"/>
      <c r="O7" s="1157"/>
      <c r="P7" s="1157"/>
      <c r="Q7" s="1163"/>
      <c r="R7" s="1163"/>
      <c r="S7" s="1163"/>
      <c r="T7" s="1164"/>
      <c r="W7" s="393" t="s">
        <v>46</v>
      </c>
      <c r="X7" s="393" t="s">
        <v>232</v>
      </c>
      <c r="Z7" s="846"/>
      <c r="AA7" s="846"/>
      <c r="AB7" s="846"/>
      <c r="AC7" s="847"/>
      <c r="AD7" s="846"/>
      <c r="AE7" s="846"/>
      <c r="AF7" s="846"/>
      <c r="AG7" s="846"/>
    </row>
    <row r="8" spans="1:34" ht="17.25" customHeight="1">
      <c r="A8" s="279"/>
      <c r="B8" s="76" t="s">
        <v>106</v>
      </c>
      <c r="C8" s="77">
        <v>0.5</v>
      </c>
      <c r="D8" s="125"/>
      <c r="E8" s="278"/>
      <c r="F8" s="125"/>
      <c r="G8" s="71" t="s">
        <v>146</v>
      </c>
      <c r="H8" s="71"/>
      <c r="I8" s="71"/>
      <c r="J8" s="71"/>
      <c r="K8" s="249"/>
      <c r="L8" s="245">
        <f aca="true" t="shared" si="0" ref="L8:L38">D8*K8</f>
        <v>0</v>
      </c>
      <c r="M8" s="245">
        <f>IF(B8="SRO",LOOKUP(C8,'Annual HCD Updates'!$K$15:$K$18,'Annual HCD Updates'!$M$15:$M$18),IF(B8=0,LOOKUP(C8,'Annual HCD Updates'!$K$15:$K$18,'Annual HCD Updates'!$N$15:$N$18),IF(B8=1,LOOKUP(C8,'Annual HCD Updates'!$K$15:$K$18,'Annual HCD Updates'!$O$15:$O$18),IF(B8=2,LOOKUP(C8,'Annual HCD Updates'!$K$15:$K$18,'Annual HCD Updates'!$P$15:$P$18),IF(B8=3,LOOKUP(C8,'Annual HCD Updates'!$K$15:$K$18,'Annual HCD Updates'!$Q$15:$Q$18),IF(B8=4,LOOKUP(C8,'Annual HCD Updates'!$K$15:$K$18,'Annual HCD Updates'!$R$15:$R$18),0))))))</f>
        <v>0</v>
      </c>
      <c r="N8" s="246">
        <f>IF(B8="SRO",'Annual HCD Updates'!$O$44,IF(B8=0,'Annual HCD Updates'!$P$44,IF(B8=1,'Annual HCD Updates'!$Q$44,IF(B8=2,'Annual HCD Updates'!$R$44,IF(B8=3,'Annual HCD Updates'!$S$44,IF(B8=4,'Annual HCD Updates'!$T$44,0))))))</f>
        <v>0</v>
      </c>
      <c r="O8" s="247">
        <f aca="true" t="shared" si="1" ref="O8:O38">+M8-N8</f>
        <v>0</v>
      </c>
      <c r="P8" s="247">
        <f>O8*D8</f>
        <v>0</v>
      </c>
      <c r="Q8" s="389">
        <f>IF(L8=0,P8,MIN(L8,P8))</f>
        <v>0</v>
      </c>
      <c r="R8" s="249"/>
      <c r="S8" s="249">
        <f aca="true" t="shared" si="2" ref="S8:S38">R8*D8</f>
        <v>0</v>
      </c>
      <c r="T8" s="248">
        <f>IF(S8&gt;0,S8-Q8,0)</f>
        <v>0</v>
      </c>
      <c r="W8" s="728">
        <f aca="true" t="shared" si="3" ref="W8:W38">D8</f>
        <v>0</v>
      </c>
      <c r="X8" s="728">
        <f aca="true" t="shared" si="4" ref="X8:X38">W8*F8</f>
        <v>0</v>
      </c>
      <c r="Y8" s="393">
        <f aca="true" t="shared" si="5" ref="Y8:Y38">IF(G8="yes",$D8,0)</f>
        <v>0</v>
      </c>
      <c r="Z8" s="393">
        <f aca="true" t="shared" si="6" ref="Z8:Z38">IF(H8="yes",$D8,0)</f>
        <v>0</v>
      </c>
      <c r="AA8" s="393">
        <f aca="true" t="shared" si="7" ref="AA8:AA38">IF(I8="yes",$D8,0)</f>
        <v>0</v>
      </c>
      <c r="AB8" s="393">
        <f aca="true" t="shared" si="8" ref="AB8:AB38">IF(J8="yes",$D8,0)</f>
        <v>0</v>
      </c>
      <c r="AC8" s="848">
        <f aca="true" t="shared" si="9" ref="AC8:AC38">IF(SUM(Y8:AB8)&gt;0,0,D8)</f>
        <v>0</v>
      </c>
      <c r="AD8" s="674">
        <f aca="true" t="shared" si="10" ref="AD8:AD38">IF($G8="yes",Q8,0)</f>
        <v>0</v>
      </c>
      <c r="AE8" s="674">
        <f aca="true" t="shared" si="11" ref="AE8:AE38">IF($H8="yes",Q8,0)</f>
        <v>0</v>
      </c>
      <c r="AF8" s="674">
        <f aca="true" t="shared" si="12" ref="AF8:AF38">IF($I8="yes",$Q8,0)</f>
        <v>0</v>
      </c>
      <c r="AG8" s="674">
        <f aca="true" t="shared" si="13" ref="AG8:AG38">IF($J8="yes",Q8,0)</f>
        <v>0</v>
      </c>
      <c r="AH8" s="728">
        <f aca="true" t="shared" si="14" ref="AH8:AH38">Q8-SUM(AD8:AG8)</f>
        <v>0</v>
      </c>
    </row>
    <row r="9" spans="1:34" ht="17.25" customHeight="1">
      <c r="A9" s="279"/>
      <c r="B9" s="76" t="s">
        <v>106</v>
      </c>
      <c r="C9" s="77">
        <v>0.8</v>
      </c>
      <c r="D9" s="125"/>
      <c r="E9" s="278"/>
      <c r="F9" s="125"/>
      <c r="G9" s="71" t="s">
        <v>146</v>
      </c>
      <c r="H9" s="71"/>
      <c r="I9" s="71"/>
      <c r="J9" s="71"/>
      <c r="K9" s="249"/>
      <c r="L9" s="245">
        <f t="shared" si="0"/>
        <v>0</v>
      </c>
      <c r="M9" s="245">
        <f>IF(B9="SRO",LOOKUP(C9,'Annual HCD Updates'!$K$15:$K$18,'Annual HCD Updates'!$M$15:$M$18),IF(B9=0,LOOKUP(C9,'Annual HCD Updates'!$K$15:$K$18,'Annual HCD Updates'!$N$15:$N$18),IF(B9=1,LOOKUP(C9,'Annual HCD Updates'!$K$15:$K$18,'Annual HCD Updates'!$O$15:$O$18),IF(B9=2,LOOKUP(C9,'Annual HCD Updates'!$K$15:$K$18,'Annual HCD Updates'!$P$15:$P$18),IF(B9=3,LOOKUP(C9,'Annual HCD Updates'!$K$15:$K$18,'Annual HCD Updates'!$Q$15:$Q$18),IF(B9=4,LOOKUP(C9,'Annual HCD Updates'!$K$15:$K$18,'Annual HCD Updates'!$R$15:$R$18),0))))))</f>
        <v>0</v>
      </c>
      <c r="N9" s="246">
        <f>IF(B9="SRO",'Annual HCD Updates'!$O$44,IF(B9=0,'Annual HCD Updates'!$P$44,IF(B9=1,'Annual HCD Updates'!$Q$44,IF(B9=2,'Annual HCD Updates'!$R$44,IF(B9=3,'Annual HCD Updates'!$S$44,IF(B9=4,'Annual HCD Updates'!$T$44,0))))))</f>
        <v>0</v>
      </c>
      <c r="O9" s="247">
        <f t="shared" si="1"/>
        <v>0</v>
      </c>
      <c r="P9" s="247">
        <f aca="true" t="shared" si="15" ref="P9:P38">O9*D9</f>
        <v>0</v>
      </c>
      <c r="Q9" s="389">
        <f aca="true" t="shared" si="16" ref="Q9:Q38">IF(L9=0,P9,MIN(L9,P9))</f>
        <v>0</v>
      </c>
      <c r="R9" s="249"/>
      <c r="S9" s="249">
        <f t="shared" si="2"/>
        <v>0</v>
      </c>
      <c r="T9" s="248">
        <f aca="true" t="shared" si="17" ref="T9:T38">IF(R9&gt;0,Q9-O9,0)</f>
        <v>0</v>
      </c>
      <c r="W9" s="728">
        <f t="shared" si="3"/>
        <v>0</v>
      </c>
      <c r="X9" s="728">
        <f t="shared" si="4"/>
        <v>0</v>
      </c>
      <c r="Y9" s="393">
        <f t="shared" si="5"/>
        <v>0</v>
      </c>
      <c r="Z9" s="393">
        <f t="shared" si="6"/>
        <v>0</v>
      </c>
      <c r="AA9" s="393">
        <f t="shared" si="7"/>
        <v>0</v>
      </c>
      <c r="AB9" s="393">
        <f t="shared" si="8"/>
        <v>0</v>
      </c>
      <c r="AC9" s="848">
        <f t="shared" si="9"/>
        <v>0</v>
      </c>
      <c r="AD9" s="674">
        <f t="shared" si="10"/>
        <v>0</v>
      </c>
      <c r="AE9" s="674">
        <f t="shared" si="11"/>
        <v>0</v>
      </c>
      <c r="AF9" s="674">
        <f t="shared" si="12"/>
        <v>0</v>
      </c>
      <c r="AG9" s="674">
        <f t="shared" si="13"/>
        <v>0</v>
      </c>
      <c r="AH9" s="728">
        <f t="shared" si="14"/>
        <v>0</v>
      </c>
    </row>
    <row r="10" spans="1:37" ht="17.25" customHeight="1">
      <c r="A10" s="279"/>
      <c r="B10" s="76" t="s">
        <v>106</v>
      </c>
      <c r="C10" s="77">
        <v>0.6</v>
      </c>
      <c r="D10" s="125"/>
      <c r="E10" s="278"/>
      <c r="F10" s="125"/>
      <c r="G10" s="71" t="s">
        <v>146</v>
      </c>
      <c r="H10" s="71"/>
      <c r="I10" s="71"/>
      <c r="J10" s="71"/>
      <c r="K10" s="249"/>
      <c r="L10" s="245">
        <f t="shared" si="0"/>
        <v>0</v>
      </c>
      <c r="M10" s="245">
        <f>IF(B10="SRO",LOOKUP(C10,'Annual HCD Updates'!$K$15:$K$18,'Annual HCD Updates'!$M$15:$M$18),IF(B10=0,LOOKUP(C10,'Annual HCD Updates'!$K$15:$K$18,'Annual HCD Updates'!$N$15:$N$18),IF(B10=1,LOOKUP(C10,'Annual HCD Updates'!$K$15:$K$18,'Annual HCD Updates'!$O$15:$O$18),IF(B10=2,LOOKUP(C10,'Annual HCD Updates'!$K$15:$K$18,'Annual HCD Updates'!$P$15:$P$18),IF(B10=3,LOOKUP(C10,'Annual HCD Updates'!$K$15:$K$18,'Annual HCD Updates'!$Q$15:$Q$18),IF(B10=4,LOOKUP(C10,'Annual HCD Updates'!$K$15:$K$18,'Annual HCD Updates'!$R$15:$R$18),0))))))</f>
        <v>0</v>
      </c>
      <c r="N10" s="246">
        <f>IF(B10="SRO",'Annual HCD Updates'!$O$44,IF(B10=0,'Annual HCD Updates'!$P$44,IF(B10=1,'Annual HCD Updates'!$Q$44,IF(B10=2,'Annual HCD Updates'!$R$44,IF(B10=3,'Annual HCD Updates'!$S$44,IF(B10=4,'Annual HCD Updates'!$T$44,0))))))</f>
        <v>0</v>
      </c>
      <c r="O10" s="247">
        <f t="shared" si="1"/>
        <v>0</v>
      </c>
      <c r="P10" s="247">
        <f t="shared" si="15"/>
        <v>0</v>
      </c>
      <c r="Q10" s="389">
        <f t="shared" si="16"/>
        <v>0</v>
      </c>
      <c r="R10" s="249"/>
      <c r="S10" s="249">
        <f t="shared" si="2"/>
        <v>0</v>
      </c>
      <c r="T10" s="248">
        <f t="shared" si="17"/>
        <v>0</v>
      </c>
      <c r="W10" s="728">
        <f t="shared" si="3"/>
        <v>0</v>
      </c>
      <c r="X10" s="728">
        <f t="shared" si="4"/>
        <v>0</v>
      </c>
      <c r="Y10" s="393">
        <f t="shared" si="5"/>
        <v>0</v>
      </c>
      <c r="Z10" s="393">
        <f t="shared" si="6"/>
        <v>0</v>
      </c>
      <c r="AA10" s="393">
        <f t="shared" si="7"/>
        <v>0</v>
      </c>
      <c r="AB10" s="393">
        <f t="shared" si="8"/>
        <v>0</v>
      </c>
      <c r="AC10" s="848">
        <f t="shared" si="9"/>
        <v>0</v>
      </c>
      <c r="AD10" s="674">
        <f t="shared" si="10"/>
        <v>0</v>
      </c>
      <c r="AE10" s="674">
        <f t="shared" si="11"/>
        <v>0</v>
      </c>
      <c r="AF10" s="674">
        <f t="shared" si="12"/>
        <v>0</v>
      </c>
      <c r="AG10" s="674">
        <f t="shared" si="13"/>
        <v>0</v>
      </c>
      <c r="AH10" s="728">
        <f t="shared" si="14"/>
        <v>0</v>
      </c>
      <c r="AI10" s="393"/>
      <c r="AJ10" s="393"/>
      <c r="AK10" s="393"/>
    </row>
    <row r="11" spans="1:37" ht="17.25" customHeight="1">
      <c r="A11" s="279"/>
      <c r="B11" s="76" t="s">
        <v>106</v>
      </c>
      <c r="C11" s="77">
        <v>0.8</v>
      </c>
      <c r="D11" s="125"/>
      <c r="E11" s="278"/>
      <c r="F11" s="125"/>
      <c r="G11" s="71" t="s">
        <v>146</v>
      </c>
      <c r="H11" s="71"/>
      <c r="I11" s="71"/>
      <c r="J11" s="71"/>
      <c r="K11" s="249"/>
      <c r="L11" s="245">
        <f t="shared" si="0"/>
        <v>0</v>
      </c>
      <c r="M11" s="245">
        <f>IF(B11="SRO",LOOKUP(C11,'Annual HCD Updates'!$K$15:$K$18,'Annual HCD Updates'!$M$15:$M$18),IF(B11=0,LOOKUP(C11,'Annual HCD Updates'!$K$15:$K$18,'Annual HCD Updates'!$N$15:$N$18),IF(B11=1,LOOKUP(C11,'Annual HCD Updates'!$K$15:$K$18,'Annual HCD Updates'!$O$15:$O$18),IF(B11=2,LOOKUP(C11,'Annual HCD Updates'!$K$15:$K$18,'Annual HCD Updates'!$P$15:$P$18),IF(B11=3,LOOKUP(C11,'Annual HCD Updates'!$K$15:$K$18,'Annual HCD Updates'!$Q$15:$Q$18),IF(B11=4,LOOKUP(C11,'Annual HCD Updates'!$K$15:$K$18,'Annual HCD Updates'!$R$15:$R$18),0))))))</f>
        <v>0</v>
      </c>
      <c r="N11" s="246">
        <f>IF(B11="SRO",'Annual HCD Updates'!$O$44,IF(B11=0,'Annual HCD Updates'!$P$44,IF(B11=1,'Annual HCD Updates'!$Q$44,IF(B11=2,'Annual HCD Updates'!$R$44,IF(B11=3,'Annual HCD Updates'!$S$44,IF(B11=4,'Annual HCD Updates'!$T$44,0))))))</f>
        <v>0</v>
      </c>
      <c r="O11" s="247">
        <f t="shared" si="1"/>
        <v>0</v>
      </c>
      <c r="P11" s="247">
        <f t="shared" si="15"/>
        <v>0</v>
      </c>
      <c r="Q11" s="389">
        <f t="shared" si="16"/>
        <v>0</v>
      </c>
      <c r="R11" s="249"/>
      <c r="S11" s="249">
        <f t="shared" si="2"/>
        <v>0</v>
      </c>
      <c r="T11" s="248">
        <f t="shared" si="17"/>
        <v>0</v>
      </c>
      <c r="W11" s="728">
        <f t="shared" si="3"/>
        <v>0</v>
      </c>
      <c r="X11" s="728">
        <f t="shared" si="4"/>
        <v>0</v>
      </c>
      <c r="Y11" s="393">
        <f t="shared" si="5"/>
        <v>0</v>
      </c>
      <c r="Z11" s="393">
        <f t="shared" si="6"/>
        <v>0</v>
      </c>
      <c r="AA11" s="393">
        <f t="shared" si="7"/>
        <v>0</v>
      </c>
      <c r="AB11" s="393">
        <f t="shared" si="8"/>
        <v>0</v>
      </c>
      <c r="AC11" s="848">
        <f t="shared" si="9"/>
        <v>0</v>
      </c>
      <c r="AD11" s="674">
        <f t="shared" si="10"/>
        <v>0</v>
      </c>
      <c r="AE11" s="674">
        <f t="shared" si="11"/>
        <v>0</v>
      </c>
      <c r="AF11" s="674">
        <f t="shared" si="12"/>
        <v>0</v>
      </c>
      <c r="AG11" s="674">
        <f t="shared" si="13"/>
        <v>0</v>
      </c>
      <c r="AH11" s="728">
        <f t="shared" si="14"/>
        <v>0</v>
      </c>
      <c r="AI11" s="393"/>
      <c r="AJ11" s="393"/>
      <c r="AK11" s="393"/>
    </row>
    <row r="12" spans="1:37" ht="17.25" customHeight="1">
      <c r="A12" s="279"/>
      <c r="B12" s="76" t="s">
        <v>106</v>
      </c>
      <c r="C12" s="77">
        <v>0.8</v>
      </c>
      <c r="D12" s="125"/>
      <c r="E12" s="278"/>
      <c r="F12" s="125"/>
      <c r="G12" s="71" t="s">
        <v>146</v>
      </c>
      <c r="H12" s="71"/>
      <c r="I12" s="71"/>
      <c r="J12" s="71"/>
      <c r="K12" s="249"/>
      <c r="L12" s="245">
        <f t="shared" si="0"/>
        <v>0</v>
      </c>
      <c r="M12" s="245">
        <f>IF(B12="SRO",LOOKUP(C12,'Annual HCD Updates'!$K$15:$K$18,'Annual HCD Updates'!$M$15:$M$18),IF(B12=0,LOOKUP(C12,'Annual HCD Updates'!$K$15:$K$18,'Annual HCD Updates'!$N$15:$N$18),IF(B12=1,LOOKUP(C12,'Annual HCD Updates'!$K$15:$K$18,'Annual HCD Updates'!$O$15:$O$18),IF(B12=2,LOOKUP(C12,'Annual HCD Updates'!$K$15:$K$18,'Annual HCD Updates'!$P$15:$P$18),IF(B12=3,LOOKUP(C12,'Annual HCD Updates'!$K$15:$K$18,'Annual HCD Updates'!$Q$15:$Q$18),IF(B12=4,LOOKUP(C12,'Annual HCD Updates'!$K$15:$K$18,'Annual HCD Updates'!$R$15:$R$18),0))))))</f>
        <v>0</v>
      </c>
      <c r="N12" s="246">
        <f>IF(B12="SRO",'Annual HCD Updates'!$O$44,IF(B12=0,'Annual HCD Updates'!$P$44,IF(B12=1,'Annual HCD Updates'!$Q$44,IF(B12=2,'Annual HCD Updates'!$R$44,IF(B12=3,'Annual HCD Updates'!$S$44,IF(B12=4,'Annual HCD Updates'!$T$44,0))))))</f>
        <v>0</v>
      </c>
      <c r="O12" s="247">
        <f t="shared" si="1"/>
        <v>0</v>
      </c>
      <c r="P12" s="247">
        <f t="shared" si="15"/>
        <v>0</v>
      </c>
      <c r="Q12" s="389">
        <f t="shared" si="16"/>
        <v>0</v>
      </c>
      <c r="R12" s="249"/>
      <c r="S12" s="249">
        <f t="shared" si="2"/>
        <v>0</v>
      </c>
      <c r="T12" s="248">
        <f t="shared" si="17"/>
        <v>0</v>
      </c>
      <c r="W12" s="728">
        <f t="shared" si="3"/>
        <v>0</v>
      </c>
      <c r="X12" s="728">
        <f t="shared" si="4"/>
        <v>0</v>
      </c>
      <c r="Y12" s="393">
        <f t="shared" si="5"/>
        <v>0</v>
      </c>
      <c r="Z12" s="393">
        <f t="shared" si="6"/>
        <v>0</v>
      </c>
      <c r="AA12" s="393">
        <f t="shared" si="7"/>
        <v>0</v>
      </c>
      <c r="AB12" s="393">
        <f t="shared" si="8"/>
        <v>0</v>
      </c>
      <c r="AC12" s="848">
        <f t="shared" si="9"/>
        <v>0</v>
      </c>
      <c r="AD12" s="674">
        <f t="shared" si="10"/>
        <v>0</v>
      </c>
      <c r="AE12" s="674">
        <f t="shared" si="11"/>
        <v>0</v>
      </c>
      <c r="AF12" s="674">
        <f t="shared" si="12"/>
        <v>0</v>
      </c>
      <c r="AG12" s="674">
        <f t="shared" si="13"/>
        <v>0</v>
      </c>
      <c r="AH12" s="728">
        <f t="shared" si="14"/>
        <v>0</v>
      </c>
      <c r="AI12" s="393"/>
      <c r="AJ12" s="393"/>
      <c r="AK12" s="393"/>
    </row>
    <row r="13" spans="1:37" ht="17.25" customHeight="1">
      <c r="A13" s="279"/>
      <c r="B13" s="76" t="s">
        <v>106</v>
      </c>
      <c r="C13" s="77">
        <v>0.8</v>
      </c>
      <c r="D13" s="125"/>
      <c r="E13" s="278"/>
      <c r="F13" s="125"/>
      <c r="G13" s="71" t="s">
        <v>146</v>
      </c>
      <c r="H13" s="71"/>
      <c r="I13" s="71"/>
      <c r="J13" s="71"/>
      <c r="K13" s="249"/>
      <c r="L13" s="245">
        <f t="shared" si="0"/>
        <v>0</v>
      </c>
      <c r="M13" s="245">
        <f>IF(B13="SRO",LOOKUP(C13,'Annual HCD Updates'!$K$15:$K$18,'Annual HCD Updates'!$M$15:$M$18),IF(B13=0,LOOKUP(C13,'Annual HCD Updates'!$K$15:$K$18,'Annual HCD Updates'!$N$15:$N$18),IF(B13=1,LOOKUP(C13,'Annual HCD Updates'!$K$15:$K$18,'Annual HCD Updates'!$O$15:$O$18),IF(B13=2,LOOKUP(C13,'Annual HCD Updates'!$K$15:$K$18,'Annual HCD Updates'!$P$15:$P$18),IF(B13=3,LOOKUP(C13,'Annual HCD Updates'!$K$15:$K$18,'Annual HCD Updates'!$Q$15:$Q$18),IF(B13=4,LOOKUP(C13,'Annual HCD Updates'!$K$15:$K$18,'Annual HCD Updates'!$R$15:$R$18),0))))))</f>
        <v>0</v>
      </c>
      <c r="N13" s="246">
        <f>IF(B13="SRO",'Annual HCD Updates'!$O$44,IF(B13=0,'Annual HCD Updates'!$P$44,IF(B13=1,'Annual HCD Updates'!$Q$44,IF(B13=2,'Annual HCD Updates'!$R$44,IF(B13=3,'Annual HCD Updates'!$S$44,IF(B13=4,'Annual HCD Updates'!$T$44,0))))))</f>
        <v>0</v>
      </c>
      <c r="O13" s="247">
        <f t="shared" si="1"/>
        <v>0</v>
      </c>
      <c r="P13" s="247">
        <f t="shared" si="15"/>
        <v>0</v>
      </c>
      <c r="Q13" s="389">
        <f t="shared" si="16"/>
        <v>0</v>
      </c>
      <c r="R13" s="249"/>
      <c r="S13" s="249">
        <f t="shared" si="2"/>
        <v>0</v>
      </c>
      <c r="T13" s="248">
        <f t="shared" si="17"/>
        <v>0</v>
      </c>
      <c r="W13" s="728">
        <f t="shared" si="3"/>
        <v>0</v>
      </c>
      <c r="X13" s="728">
        <f t="shared" si="4"/>
        <v>0</v>
      </c>
      <c r="Y13" s="393">
        <f t="shared" si="5"/>
        <v>0</v>
      </c>
      <c r="Z13" s="393">
        <f t="shared" si="6"/>
        <v>0</v>
      </c>
      <c r="AA13" s="393">
        <f t="shared" si="7"/>
        <v>0</v>
      </c>
      <c r="AB13" s="393">
        <f t="shared" si="8"/>
        <v>0</v>
      </c>
      <c r="AC13" s="848">
        <f t="shared" si="9"/>
        <v>0</v>
      </c>
      <c r="AD13" s="674">
        <f t="shared" si="10"/>
        <v>0</v>
      </c>
      <c r="AE13" s="674">
        <f t="shared" si="11"/>
        <v>0</v>
      </c>
      <c r="AF13" s="674">
        <f t="shared" si="12"/>
        <v>0</v>
      </c>
      <c r="AG13" s="674">
        <f t="shared" si="13"/>
        <v>0</v>
      </c>
      <c r="AH13" s="728">
        <f t="shared" si="14"/>
        <v>0</v>
      </c>
      <c r="AI13" s="393"/>
      <c r="AJ13" s="393"/>
      <c r="AK13" s="393"/>
    </row>
    <row r="14" spans="1:37" ht="17.25" customHeight="1">
      <c r="A14" s="279"/>
      <c r="B14" s="76" t="s">
        <v>106</v>
      </c>
      <c r="C14" s="77">
        <v>0.8</v>
      </c>
      <c r="D14" s="125"/>
      <c r="E14" s="278"/>
      <c r="F14" s="125"/>
      <c r="G14" s="71" t="s">
        <v>146</v>
      </c>
      <c r="H14" s="71"/>
      <c r="I14" s="71"/>
      <c r="J14" s="71"/>
      <c r="K14" s="249">
        <v>0</v>
      </c>
      <c r="L14" s="245">
        <f t="shared" si="0"/>
        <v>0</v>
      </c>
      <c r="M14" s="245">
        <f>IF(B14="SRO",LOOKUP(C14,'Annual HCD Updates'!$K$15:$K$18,'Annual HCD Updates'!$M$15:$M$18),IF(B14=0,LOOKUP(C14,'Annual HCD Updates'!$K$15:$K$18,'Annual HCD Updates'!$N$15:$N$18),IF(B14=1,LOOKUP(C14,'Annual HCD Updates'!$K$15:$K$18,'Annual HCD Updates'!$O$15:$O$18),IF(B14=2,LOOKUP(C14,'Annual HCD Updates'!$K$15:$K$18,'Annual HCD Updates'!$P$15:$P$18),IF(B14=3,LOOKUP(C14,'Annual HCD Updates'!$K$15:$K$18,'Annual HCD Updates'!$Q$15:$Q$18),IF(B14=4,LOOKUP(C14,'Annual HCD Updates'!$K$15:$K$18,'Annual HCD Updates'!$R$15:$R$18),0))))))</f>
        <v>0</v>
      </c>
      <c r="N14" s="246">
        <f>IF(B14="SRO",'Annual HCD Updates'!$O$44,IF(B14=0,'Annual HCD Updates'!$P$44,IF(B14=1,'Annual HCD Updates'!$Q$44,IF(B14=2,'Annual HCD Updates'!$R$44,IF(B14=3,'Annual HCD Updates'!$S$44,IF(B14=4,'Annual HCD Updates'!$T$44,0))))))</f>
        <v>0</v>
      </c>
      <c r="O14" s="247">
        <f t="shared" si="1"/>
        <v>0</v>
      </c>
      <c r="P14" s="247">
        <f t="shared" si="15"/>
        <v>0</v>
      </c>
      <c r="Q14" s="389">
        <f t="shared" si="16"/>
        <v>0</v>
      </c>
      <c r="R14" s="249"/>
      <c r="S14" s="249">
        <f t="shared" si="2"/>
        <v>0</v>
      </c>
      <c r="T14" s="248">
        <f t="shared" si="17"/>
        <v>0</v>
      </c>
      <c r="W14" s="728">
        <f t="shared" si="3"/>
        <v>0</v>
      </c>
      <c r="X14" s="728">
        <f t="shared" si="4"/>
        <v>0</v>
      </c>
      <c r="Y14" s="393">
        <f t="shared" si="5"/>
        <v>0</v>
      </c>
      <c r="Z14" s="393">
        <f t="shared" si="6"/>
        <v>0</v>
      </c>
      <c r="AA14" s="393">
        <f t="shared" si="7"/>
        <v>0</v>
      </c>
      <c r="AB14" s="393">
        <f t="shared" si="8"/>
        <v>0</v>
      </c>
      <c r="AC14" s="848">
        <f t="shared" si="9"/>
        <v>0</v>
      </c>
      <c r="AD14" s="674">
        <f t="shared" si="10"/>
        <v>0</v>
      </c>
      <c r="AE14" s="674">
        <f t="shared" si="11"/>
        <v>0</v>
      </c>
      <c r="AF14" s="674">
        <f t="shared" si="12"/>
        <v>0</v>
      </c>
      <c r="AG14" s="674">
        <f t="shared" si="13"/>
        <v>0</v>
      </c>
      <c r="AH14" s="728">
        <f t="shared" si="14"/>
        <v>0</v>
      </c>
      <c r="AI14" s="393"/>
      <c r="AJ14" s="393"/>
      <c r="AK14" s="393"/>
    </row>
    <row r="15" spans="1:37" ht="17.25" customHeight="1">
      <c r="A15" s="279"/>
      <c r="B15" s="76" t="s">
        <v>106</v>
      </c>
      <c r="C15" s="77">
        <v>0.2</v>
      </c>
      <c r="D15" s="125"/>
      <c r="E15" s="278"/>
      <c r="F15" s="125"/>
      <c r="G15" s="71" t="s">
        <v>146</v>
      </c>
      <c r="H15" s="71"/>
      <c r="I15" s="71"/>
      <c r="J15" s="71"/>
      <c r="K15" s="249">
        <v>0</v>
      </c>
      <c r="L15" s="245">
        <f t="shared" si="0"/>
        <v>0</v>
      </c>
      <c r="M15" s="245">
        <f>IF(B15="SRO",LOOKUP(C15,'Annual HCD Updates'!$K$15:$K$18,'Annual HCD Updates'!$M$15:$M$18),IF(B15=0,LOOKUP(C15,'Annual HCD Updates'!$K$15:$K$18,'Annual HCD Updates'!$N$15:$N$18),IF(B15=1,LOOKUP(C15,'Annual HCD Updates'!$K$15:$K$18,'Annual HCD Updates'!$O$15:$O$18),IF(B15=2,LOOKUP(C15,'Annual HCD Updates'!$K$15:$K$18,'Annual HCD Updates'!$P$15:$P$18),IF(B15=3,LOOKUP(C15,'Annual HCD Updates'!$K$15:$K$18,'Annual HCD Updates'!$Q$15:$Q$18),IF(B15=4,LOOKUP(C15,'Annual HCD Updates'!$K$15:$K$18,'Annual HCD Updates'!$R$15:$R$18),0))))))</f>
        <v>0</v>
      </c>
      <c r="N15" s="246">
        <f>IF(B15="SRO",'Annual HCD Updates'!$O$44,IF(B15=0,'Annual HCD Updates'!$P$44,IF(B15=1,'Annual HCD Updates'!$Q$44,IF(B15=2,'Annual HCD Updates'!$R$44,IF(B15=3,'Annual HCD Updates'!$S$44,IF(B15=4,'Annual HCD Updates'!$T$44,0))))))</f>
        <v>0</v>
      </c>
      <c r="O15" s="247">
        <f t="shared" si="1"/>
        <v>0</v>
      </c>
      <c r="P15" s="247">
        <f t="shared" si="15"/>
        <v>0</v>
      </c>
      <c r="Q15" s="389">
        <f t="shared" si="16"/>
        <v>0</v>
      </c>
      <c r="R15" s="249"/>
      <c r="S15" s="249">
        <f t="shared" si="2"/>
        <v>0</v>
      </c>
      <c r="T15" s="248">
        <f t="shared" si="17"/>
        <v>0</v>
      </c>
      <c r="W15" s="728">
        <f t="shared" si="3"/>
        <v>0</v>
      </c>
      <c r="X15" s="728">
        <f t="shared" si="4"/>
        <v>0</v>
      </c>
      <c r="Y15" s="393">
        <f t="shared" si="5"/>
        <v>0</v>
      </c>
      <c r="Z15" s="393">
        <f t="shared" si="6"/>
        <v>0</v>
      </c>
      <c r="AA15" s="393">
        <f t="shared" si="7"/>
        <v>0</v>
      </c>
      <c r="AB15" s="393">
        <f t="shared" si="8"/>
        <v>0</v>
      </c>
      <c r="AC15" s="848">
        <f t="shared" si="9"/>
        <v>0</v>
      </c>
      <c r="AD15" s="674">
        <f t="shared" si="10"/>
        <v>0</v>
      </c>
      <c r="AE15" s="674">
        <f t="shared" si="11"/>
        <v>0</v>
      </c>
      <c r="AF15" s="674">
        <f t="shared" si="12"/>
        <v>0</v>
      </c>
      <c r="AG15" s="674">
        <f t="shared" si="13"/>
        <v>0</v>
      </c>
      <c r="AH15" s="728">
        <f t="shared" si="14"/>
        <v>0</v>
      </c>
      <c r="AI15" s="393"/>
      <c r="AJ15" s="393"/>
      <c r="AK15" s="393"/>
    </row>
    <row r="16" spans="1:37" ht="17.25" customHeight="1">
      <c r="A16" s="279"/>
      <c r="B16" s="76" t="s">
        <v>106</v>
      </c>
      <c r="C16" s="77">
        <v>0.2</v>
      </c>
      <c r="D16" s="125"/>
      <c r="E16" s="278"/>
      <c r="F16" s="125"/>
      <c r="G16" s="71" t="s">
        <v>146</v>
      </c>
      <c r="H16" s="71"/>
      <c r="I16" s="71"/>
      <c r="J16" s="71"/>
      <c r="K16" s="249"/>
      <c r="L16" s="245">
        <f t="shared" si="0"/>
        <v>0</v>
      </c>
      <c r="M16" s="245">
        <f>IF(B16="SRO",LOOKUP(C16,'Annual HCD Updates'!$K$15:$K$18,'Annual HCD Updates'!$M$15:$M$18),IF(B16=0,LOOKUP(C16,'Annual HCD Updates'!$K$15:$K$18,'Annual HCD Updates'!$N$15:$N$18),IF(B16=1,LOOKUP(C16,'Annual HCD Updates'!$K$15:$K$18,'Annual HCD Updates'!$O$15:$O$18),IF(B16=2,LOOKUP(C16,'Annual HCD Updates'!$K$15:$K$18,'Annual HCD Updates'!$P$15:$P$18),IF(B16=3,LOOKUP(C16,'Annual HCD Updates'!$K$15:$K$18,'Annual HCD Updates'!$Q$15:$Q$18),IF(B16=4,LOOKUP(C16,'Annual HCD Updates'!$K$15:$K$18,'Annual HCD Updates'!$R$15:$R$18),0))))))</f>
        <v>0</v>
      </c>
      <c r="N16" s="246">
        <f>IF(B16="SRO",'Annual HCD Updates'!$O$44,IF(B16=0,'Annual HCD Updates'!$P$44,IF(B16=1,'Annual HCD Updates'!$Q$44,IF(B16=2,'Annual HCD Updates'!$R$44,IF(B16=3,'Annual HCD Updates'!$S$44,IF(B16=4,'Annual HCD Updates'!$T$44,0))))))</f>
        <v>0</v>
      </c>
      <c r="O16" s="247">
        <f t="shared" si="1"/>
        <v>0</v>
      </c>
      <c r="P16" s="247">
        <f t="shared" si="15"/>
        <v>0</v>
      </c>
      <c r="Q16" s="389">
        <f t="shared" si="16"/>
        <v>0</v>
      </c>
      <c r="R16" s="249"/>
      <c r="S16" s="249">
        <f t="shared" si="2"/>
        <v>0</v>
      </c>
      <c r="T16" s="248">
        <f t="shared" si="17"/>
        <v>0</v>
      </c>
      <c r="W16" s="728">
        <f t="shared" si="3"/>
        <v>0</v>
      </c>
      <c r="X16" s="728">
        <f t="shared" si="4"/>
        <v>0</v>
      </c>
      <c r="Y16" s="393">
        <f t="shared" si="5"/>
        <v>0</v>
      </c>
      <c r="Z16" s="393">
        <f t="shared" si="6"/>
        <v>0</v>
      </c>
      <c r="AA16" s="393">
        <f t="shared" si="7"/>
        <v>0</v>
      </c>
      <c r="AB16" s="393">
        <f t="shared" si="8"/>
        <v>0</v>
      </c>
      <c r="AC16" s="848">
        <f t="shared" si="9"/>
        <v>0</v>
      </c>
      <c r="AD16" s="674">
        <f t="shared" si="10"/>
        <v>0</v>
      </c>
      <c r="AE16" s="674">
        <f t="shared" si="11"/>
        <v>0</v>
      </c>
      <c r="AF16" s="674">
        <f t="shared" si="12"/>
        <v>0</v>
      </c>
      <c r="AG16" s="674">
        <f t="shared" si="13"/>
        <v>0</v>
      </c>
      <c r="AH16" s="728">
        <f t="shared" si="14"/>
        <v>0</v>
      </c>
      <c r="AI16" s="393"/>
      <c r="AJ16" s="393"/>
      <c r="AK16" s="393"/>
    </row>
    <row r="17" spans="1:37" ht="17.25" customHeight="1">
      <c r="A17" s="279"/>
      <c r="B17" s="76" t="s">
        <v>106</v>
      </c>
      <c r="C17" s="77">
        <v>0.2</v>
      </c>
      <c r="D17" s="125"/>
      <c r="E17" s="278"/>
      <c r="F17" s="125"/>
      <c r="G17" s="71" t="s">
        <v>146</v>
      </c>
      <c r="H17" s="71"/>
      <c r="I17" s="71"/>
      <c r="J17" s="71"/>
      <c r="K17" s="249"/>
      <c r="L17" s="245">
        <f t="shared" si="0"/>
        <v>0</v>
      </c>
      <c r="M17" s="245">
        <f>IF(B17="SRO",LOOKUP(C17,'Annual HCD Updates'!$K$15:$K$18,'Annual HCD Updates'!$M$15:$M$18),IF(B17=0,LOOKUP(C17,'Annual HCD Updates'!$K$15:$K$18,'Annual HCD Updates'!$N$15:$N$18),IF(B17=1,LOOKUP(C17,'Annual HCD Updates'!$K$15:$K$18,'Annual HCD Updates'!$O$15:$O$18),IF(B17=2,LOOKUP(C17,'Annual HCD Updates'!$K$15:$K$18,'Annual HCD Updates'!$P$15:$P$18),IF(B17=3,LOOKUP(C17,'Annual HCD Updates'!$K$15:$K$18,'Annual HCD Updates'!$Q$15:$Q$18),IF(B17=4,LOOKUP(C17,'Annual HCD Updates'!$K$15:$K$18,'Annual HCD Updates'!$R$15:$R$18),0))))))</f>
        <v>0</v>
      </c>
      <c r="N17" s="246">
        <f>IF(B17="SRO",'Annual HCD Updates'!$O$44,IF(B17=0,'Annual HCD Updates'!$P$44,IF(B17=1,'Annual HCD Updates'!$Q$44,IF(B17=2,'Annual HCD Updates'!$R$44,IF(B17=3,'Annual HCD Updates'!$S$44,IF(B17=4,'Annual HCD Updates'!$T$44,0))))))</f>
        <v>0</v>
      </c>
      <c r="O17" s="247">
        <f t="shared" si="1"/>
        <v>0</v>
      </c>
      <c r="P17" s="247">
        <f t="shared" si="15"/>
        <v>0</v>
      </c>
      <c r="Q17" s="389">
        <f t="shared" si="16"/>
        <v>0</v>
      </c>
      <c r="R17" s="249"/>
      <c r="S17" s="249">
        <f t="shared" si="2"/>
        <v>0</v>
      </c>
      <c r="T17" s="248">
        <f t="shared" si="17"/>
        <v>0</v>
      </c>
      <c r="W17" s="728">
        <f t="shared" si="3"/>
        <v>0</v>
      </c>
      <c r="X17" s="728">
        <f t="shared" si="4"/>
        <v>0</v>
      </c>
      <c r="Y17" s="393">
        <f t="shared" si="5"/>
        <v>0</v>
      </c>
      <c r="Z17" s="393">
        <f t="shared" si="6"/>
        <v>0</v>
      </c>
      <c r="AA17" s="393">
        <f t="shared" si="7"/>
        <v>0</v>
      </c>
      <c r="AB17" s="393">
        <f t="shared" si="8"/>
        <v>0</v>
      </c>
      <c r="AC17" s="848">
        <f t="shared" si="9"/>
        <v>0</v>
      </c>
      <c r="AD17" s="674">
        <f t="shared" si="10"/>
        <v>0</v>
      </c>
      <c r="AE17" s="674">
        <f t="shared" si="11"/>
        <v>0</v>
      </c>
      <c r="AF17" s="674">
        <f t="shared" si="12"/>
        <v>0</v>
      </c>
      <c r="AG17" s="674">
        <f t="shared" si="13"/>
        <v>0</v>
      </c>
      <c r="AH17" s="728">
        <f t="shared" si="14"/>
        <v>0</v>
      </c>
      <c r="AI17" s="393"/>
      <c r="AJ17" s="393"/>
      <c r="AK17" s="393"/>
    </row>
    <row r="18" spans="1:37" ht="17.25" customHeight="1">
      <c r="A18" s="279"/>
      <c r="B18" s="76" t="s">
        <v>106</v>
      </c>
      <c r="C18" s="77">
        <v>0.2</v>
      </c>
      <c r="D18" s="125"/>
      <c r="E18" s="278"/>
      <c r="F18" s="125"/>
      <c r="G18" s="71" t="s">
        <v>146</v>
      </c>
      <c r="H18" s="71"/>
      <c r="I18" s="71"/>
      <c r="J18" s="71"/>
      <c r="K18" s="249"/>
      <c r="L18" s="245">
        <f t="shared" si="0"/>
        <v>0</v>
      </c>
      <c r="M18" s="245">
        <f>IF(B18="SRO",LOOKUP(C18,'Annual HCD Updates'!$K$15:$K$18,'Annual HCD Updates'!$M$15:$M$18),IF(B18=0,LOOKUP(C18,'Annual HCD Updates'!$K$15:$K$18,'Annual HCD Updates'!$N$15:$N$18),IF(B18=1,LOOKUP(C18,'Annual HCD Updates'!$K$15:$K$18,'Annual HCD Updates'!$O$15:$O$18),IF(B18=2,LOOKUP(C18,'Annual HCD Updates'!$K$15:$K$18,'Annual HCD Updates'!$P$15:$P$18),IF(B18=3,LOOKUP(C18,'Annual HCD Updates'!$K$15:$K$18,'Annual HCD Updates'!$Q$15:$Q$18),IF(B18=4,LOOKUP(C18,'Annual HCD Updates'!$K$15:$K$18,'Annual HCD Updates'!$R$15:$R$18),0))))))</f>
        <v>0</v>
      </c>
      <c r="N18" s="246">
        <f>IF(B18="SRO",'Annual HCD Updates'!$O$44,IF(B18=0,'Annual HCD Updates'!$P$44,IF(B18=1,'Annual HCD Updates'!$Q$44,IF(B18=2,'Annual HCD Updates'!$R$44,IF(B18=3,'Annual HCD Updates'!$S$44,IF(B18=4,'Annual HCD Updates'!$T$44,0))))))</f>
        <v>0</v>
      </c>
      <c r="O18" s="247">
        <f t="shared" si="1"/>
        <v>0</v>
      </c>
      <c r="P18" s="247">
        <f t="shared" si="15"/>
        <v>0</v>
      </c>
      <c r="Q18" s="389">
        <f t="shared" si="16"/>
        <v>0</v>
      </c>
      <c r="R18" s="249"/>
      <c r="S18" s="249">
        <f t="shared" si="2"/>
        <v>0</v>
      </c>
      <c r="T18" s="248">
        <f t="shared" si="17"/>
        <v>0</v>
      </c>
      <c r="W18" s="728">
        <f t="shared" si="3"/>
        <v>0</v>
      </c>
      <c r="X18" s="728">
        <f t="shared" si="4"/>
        <v>0</v>
      </c>
      <c r="Y18" s="393">
        <f t="shared" si="5"/>
        <v>0</v>
      </c>
      <c r="Z18" s="393">
        <f t="shared" si="6"/>
        <v>0</v>
      </c>
      <c r="AA18" s="393">
        <f t="shared" si="7"/>
        <v>0</v>
      </c>
      <c r="AB18" s="393">
        <f t="shared" si="8"/>
        <v>0</v>
      </c>
      <c r="AC18" s="848">
        <f t="shared" si="9"/>
        <v>0</v>
      </c>
      <c r="AD18" s="674">
        <f t="shared" si="10"/>
        <v>0</v>
      </c>
      <c r="AE18" s="674">
        <f t="shared" si="11"/>
        <v>0</v>
      </c>
      <c r="AF18" s="674">
        <f t="shared" si="12"/>
        <v>0</v>
      </c>
      <c r="AG18" s="674">
        <f t="shared" si="13"/>
        <v>0</v>
      </c>
      <c r="AH18" s="728">
        <f t="shared" si="14"/>
        <v>0</v>
      </c>
      <c r="AI18" s="393"/>
      <c r="AJ18" s="393"/>
      <c r="AK18" s="393"/>
    </row>
    <row r="19" spans="1:37" ht="17.25" customHeight="1">
      <c r="A19" s="279"/>
      <c r="B19" s="76" t="s">
        <v>106</v>
      </c>
      <c r="C19" s="77">
        <v>0.2</v>
      </c>
      <c r="D19" s="125"/>
      <c r="E19" s="278"/>
      <c r="F19" s="125"/>
      <c r="G19" s="71" t="s">
        <v>146</v>
      </c>
      <c r="H19" s="71"/>
      <c r="I19" s="71"/>
      <c r="J19" s="71"/>
      <c r="K19" s="249"/>
      <c r="L19" s="245">
        <f t="shared" si="0"/>
        <v>0</v>
      </c>
      <c r="M19" s="245">
        <f>IF(B19="SRO",LOOKUP(C19,'Annual HCD Updates'!$K$15:$K$18,'Annual HCD Updates'!$M$15:$M$18),IF(B19=0,LOOKUP(C19,'Annual HCD Updates'!$K$15:$K$18,'Annual HCD Updates'!$N$15:$N$18),IF(B19=1,LOOKUP(C19,'Annual HCD Updates'!$K$15:$K$18,'Annual HCD Updates'!$O$15:$O$18),IF(B19=2,LOOKUP(C19,'Annual HCD Updates'!$K$15:$K$18,'Annual HCD Updates'!$P$15:$P$18),IF(B19=3,LOOKUP(C19,'Annual HCD Updates'!$K$15:$K$18,'Annual HCD Updates'!$Q$15:$Q$18),IF(B19=4,LOOKUP(C19,'Annual HCD Updates'!$K$15:$K$18,'Annual HCD Updates'!$R$15:$R$18),0))))))</f>
        <v>0</v>
      </c>
      <c r="N19" s="246">
        <f>IF(B19="SRO",'Annual HCD Updates'!$O$44,IF(B19=0,'Annual HCD Updates'!$P$44,IF(B19=1,'Annual HCD Updates'!$Q$44,IF(B19=2,'Annual HCD Updates'!$R$44,IF(B19=3,'Annual HCD Updates'!$S$44,IF(B19=4,'Annual HCD Updates'!$T$44,0))))))</f>
        <v>0</v>
      </c>
      <c r="O19" s="247">
        <f t="shared" si="1"/>
        <v>0</v>
      </c>
      <c r="P19" s="247">
        <f t="shared" si="15"/>
        <v>0</v>
      </c>
      <c r="Q19" s="389">
        <f t="shared" si="16"/>
        <v>0</v>
      </c>
      <c r="R19" s="249"/>
      <c r="S19" s="249">
        <f t="shared" si="2"/>
        <v>0</v>
      </c>
      <c r="T19" s="248">
        <f t="shared" si="17"/>
        <v>0</v>
      </c>
      <c r="W19" s="728">
        <f t="shared" si="3"/>
        <v>0</v>
      </c>
      <c r="X19" s="728">
        <f t="shared" si="4"/>
        <v>0</v>
      </c>
      <c r="Y19" s="393">
        <f t="shared" si="5"/>
        <v>0</v>
      </c>
      <c r="Z19" s="393">
        <f t="shared" si="6"/>
        <v>0</v>
      </c>
      <c r="AA19" s="393">
        <f t="shared" si="7"/>
        <v>0</v>
      </c>
      <c r="AB19" s="393">
        <f t="shared" si="8"/>
        <v>0</v>
      </c>
      <c r="AC19" s="848">
        <f t="shared" si="9"/>
        <v>0</v>
      </c>
      <c r="AD19" s="674">
        <f t="shared" si="10"/>
        <v>0</v>
      </c>
      <c r="AE19" s="674">
        <f t="shared" si="11"/>
        <v>0</v>
      </c>
      <c r="AF19" s="674">
        <f t="shared" si="12"/>
        <v>0</v>
      </c>
      <c r="AG19" s="674">
        <f t="shared" si="13"/>
        <v>0</v>
      </c>
      <c r="AH19" s="728">
        <f t="shared" si="14"/>
        <v>0</v>
      </c>
      <c r="AI19" s="393"/>
      <c r="AJ19" s="393"/>
      <c r="AK19" s="393"/>
    </row>
    <row r="20" spans="1:37" ht="17.25" customHeight="1">
      <c r="A20" s="279"/>
      <c r="B20" s="76" t="s">
        <v>106</v>
      </c>
      <c r="C20" s="77">
        <v>0.2</v>
      </c>
      <c r="D20" s="125"/>
      <c r="E20" s="278"/>
      <c r="F20" s="125"/>
      <c r="G20" s="71" t="s">
        <v>146</v>
      </c>
      <c r="H20" s="71"/>
      <c r="I20" s="71"/>
      <c r="J20" s="71"/>
      <c r="K20" s="249"/>
      <c r="L20" s="245">
        <f t="shared" si="0"/>
        <v>0</v>
      </c>
      <c r="M20" s="245">
        <f>IF(B20="SRO",LOOKUP(C20,'Annual HCD Updates'!$K$15:$K$18,'Annual HCD Updates'!$M$15:$M$18),IF(B20=0,LOOKUP(C20,'Annual HCD Updates'!$K$15:$K$18,'Annual HCD Updates'!$N$15:$N$18),IF(B20=1,LOOKUP(C20,'Annual HCD Updates'!$K$15:$K$18,'Annual HCD Updates'!$O$15:$O$18),IF(B20=2,LOOKUP(C20,'Annual HCD Updates'!$K$15:$K$18,'Annual HCD Updates'!$P$15:$P$18),IF(B20=3,LOOKUP(C20,'Annual HCD Updates'!$K$15:$K$18,'Annual HCD Updates'!$Q$15:$Q$18),IF(B20=4,LOOKUP(C20,'Annual HCD Updates'!$K$15:$K$18,'Annual HCD Updates'!$R$15:$R$18),0))))))</f>
        <v>0</v>
      </c>
      <c r="N20" s="246">
        <f>IF(B20="SRO",'Annual HCD Updates'!$O$44,IF(B20=0,'Annual HCD Updates'!$P$44,IF(B20=1,'Annual HCD Updates'!$Q$44,IF(B20=2,'Annual HCD Updates'!$R$44,IF(B20=3,'Annual HCD Updates'!$S$44,IF(B20=4,'Annual HCD Updates'!$T$44,0))))))</f>
        <v>0</v>
      </c>
      <c r="O20" s="247">
        <f t="shared" si="1"/>
        <v>0</v>
      </c>
      <c r="P20" s="247">
        <f t="shared" si="15"/>
        <v>0</v>
      </c>
      <c r="Q20" s="389">
        <f t="shared" si="16"/>
        <v>0</v>
      </c>
      <c r="R20" s="249"/>
      <c r="S20" s="249">
        <f t="shared" si="2"/>
        <v>0</v>
      </c>
      <c r="T20" s="248">
        <f t="shared" si="17"/>
        <v>0</v>
      </c>
      <c r="W20" s="728">
        <f t="shared" si="3"/>
        <v>0</v>
      </c>
      <c r="X20" s="728">
        <f t="shared" si="4"/>
        <v>0</v>
      </c>
      <c r="Y20" s="393">
        <f t="shared" si="5"/>
        <v>0</v>
      </c>
      <c r="Z20" s="393">
        <f t="shared" si="6"/>
        <v>0</v>
      </c>
      <c r="AA20" s="393">
        <f t="shared" si="7"/>
        <v>0</v>
      </c>
      <c r="AB20" s="393">
        <f t="shared" si="8"/>
        <v>0</v>
      </c>
      <c r="AC20" s="848">
        <f t="shared" si="9"/>
        <v>0</v>
      </c>
      <c r="AD20" s="674">
        <f t="shared" si="10"/>
        <v>0</v>
      </c>
      <c r="AE20" s="674">
        <f t="shared" si="11"/>
        <v>0</v>
      </c>
      <c r="AF20" s="674">
        <f t="shared" si="12"/>
        <v>0</v>
      </c>
      <c r="AG20" s="674">
        <f t="shared" si="13"/>
        <v>0</v>
      </c>
      <c r="AH20" s="728">
        <f t="shared" si="14"/>
        <v>0</v>
      </c>
      <c r="AI20" s="393"/>
      <c r="AJ20" s="393"/>
      <c r="AK20" s="393"/>
    </row>
    <row r="21" spans="1:37" ht="17.25" customHeight="1">
      <c r="A21" s="279"/>
      <c r="B21" s="76" t="s">
        <v>106</v>
      </c>
      <c r="C21" s="77">
        <v>0.2</v>
      </c>
      <c r="D21" s="125"/>
      <c r="E21" s="278"/>
      <c r="F21" s="125"/>
      <c r="G21" s="71" t="s">
        <v>146</v>
      </c>
      <c r="H21" s="71"/>
      <c r="I21" s="71"/>
      <c r="J21" s="71"/>
      <c r="K21" s="249"/>
      <c r="L21" s="245">
        <f t="shared" si="0"/>
        <v>0</v>
      </c>
      <c r="M21" s="245">
        <f>IF(B21="SRO",LOOKUP(C21,'Annual HCD Updates'!$K$15:$K$18,'Annual HCD Updates'!$M$15:$M$18),IF(B21=0,LOOKUP(C21,'Annual HCD Updates'!$K$15:$K$18,'Annual HCD Updates'!$N$15:$N$18),IF(B21=1,LOOKUP(C21,'Annual HCD Updates'!$K$15:$K$18,'Annual HCD Updates'!$O$15:$O$18),IF(B21=2,LOOKUP(C21,'Annual HCD Updates'!$K$15:$K$18,'Annual HCD Updates'!$P$15:$P$18),IF(B21=3,LOOKUP(C21,'Annual HCD Updates'!$K$15:$K$18,'Annual HCD Updates'!$Q$15:$Q$18),IF(B21=4,LOOKUP(C21,'Annual HCD Updates'!$K$15:$K$18,'Annual HCD Updates'!$R$15:$R$18),0))))))</f>
        <v>0</v>
      </c>
      <c r="N21" s="246">
        <f>IF(B21="SRO",'Annual HCD Updates'!$O$44,IF(B21=0,'Annual HCD Updates'!$P$44,IF(B21=1,'Annual HCD Updates'!$Q$44,IF(B21=2,'Annual HCD Updates'!$R$44,IF(B21=3,'Annual HCD Updates'!$S$44,IF(B21=4,'Annual HCD Updates'!$T$44,0))))))</f>
        <v>0</v>
      </c>
      <c r="O21" s="247">
        <f t="shared" si="1"/>
        <v>0</v>
      </c>
      <c r="P21" s="247">
        <f t="shared" si="15"/>
        <v>0</v>
      </c>
      <c r="Q21" s="389">
        <f t="shared" si="16"/>
        <v>0</v>
      </c>
      <c r="R21" s="249"/>
      <c r="S21" s="249">
        <f t="shared" si="2"/>
        <v>0</v>
      </c>
      <c r="T21" s="248">
        <f t="shared" si="17"/>
        <v>0</v>
      </c>
      <c r="W21" s="728">
        <f t="shared" si="3"/>
        <v>0</v>
      </c>
      <c r="X21" s="728">
        <f t="shared" si="4"/>
        <v>0</v>
      </c>
      <c r="Y21" s="393">
        <f t="shared" si="5"/>
        <v>0</v>
      </c>
      <c r="Z21" s="393">
        <f t="shared" si="6"/>
        <v>0</v>
      </c>
      <c r="AA21" s="393">
        <f t="shared" si="7"/>
        <v>0</v>
      </c>
      <c r="AB21" s="393">
        <f t="shared" si="8"/>
        <v>0</v>
      </c>
      <c r="AC21" s="848">
        <f t="shared" si="9"/>
        <v>0</v>
      </c>
      <c r="AD21" s="674">
        <f t="shared" si="10"/>
        <v>0</v>
      </c>
      <c r="AE21" s="674">
        <f t="shared" si="11"/>
        <v>0</v>
      </c>
      <c r="AF21" s="674">
        <f t="shared" si="12"/>
        <v>0</v>
      </c>
      <c r="AG21" s="674">
        <f t="shared" si="13"/>
        <v>0</v>
      </c>
      <c r="AH21" s="728">
        <f t="shared" si="14"/>
        <v>0</v>
      </c>
      <c r="AI21" s="393"/>
      <c r="AJ21" s="393"/>
      <c r="AK21" s="393"/>
    </row>
    <row r="22" spans="1:37" ht="17.25" customHeight="1">
      <c r="A22" s="279"/>
      <c r="B22" s="76" t="s">
        <v>106</v>
      </c>
      <c r="C22" s="77">
        <v>0.2</v>
      </c>
      <c r="D22" s="125"/>
      <c r="E22" s="278"/>
      <c r="F22" s="125"/>
      <c r="G22" s="71" t="s">
        <v>146</v>
      </c>
      <c r="H22" s="71"/>
      <c r="I22" s="71"/>
      <c r="J22" s="71"/>
      <c r="K22" s="249"/>
      <c r="L22" s="245">
        <f t="shared" si="0"/>
        <v>0</v>
      </c>
      <c r="M22" s="245">
        <f>IF(B22="SRO",LOOKUP(C22,'Annual HCD Updates'!$K$15:$K$18,'Annual HCD Updates'!$M$15:$M$18),IF(B22=0,LOOKUP(C22,'Annual HCD Updates'!$K$15:$K$18,'Annual HCD Updates'!$N$15:$N$18),IF(B22=1,LOOKUP(C22,'Annual HCD Updates'!$K$15:$K$18,'Annual HCD Updates'!$O$15:$O$18),IF(B22=2,LOOKUP(C22,'Annual HCD Updates'!$K$15:$K$18,'Annual HCD Updates'!$P$15:$P$18),IF(B22=3,LOOKUP(C22,'Annual HCD Updates'!$K$15:$K$18,'Annual HCD Updates'!$Q$15:$Q$18),IF(B22=4,LOOKUP(C22,'Annual HCD Updates'!$K$15:$K$18,'Annual HCD Updates'!$R$15:$R$18),0))))))</f>
        <v>0</v>
      </c>
      <c r="N22" s="246">
        <f>IF(B22="SRO",'Annual HCD Updates'!$O$44,IF(B22=0,'Annual HCD Updates'!$P$44,IF(B22=1,'Annual HCD Updates'!$Q$44,IF(B22=2,'Annual HCD Updates'!$R$44,IF(B22=3,'Annual HCD Updates'!$S$44,IF(B22=4,'Annual HCD Updates'!$T$44,0))))))</f>
        <v>0</v>
      </c>
      <c r="O22" s="247">
        <f t="shared" si="1"/>
        <v>0</v>
      </c>
      <c r="P22" s="247">
        <f t="shared" si="15"/>
        <v>0</v>
      </c>
      <c r="Q22" s="389">
        <f t="shared" si="16"/>
        <v>0</v>
      </c>
      <c r="R22" s="249"/>
      <c r="S22" s="249">
        <f t="shared" si="2"/>
        <v>0</v>
      </c>
      <c r="T22" s="248">
        <f t="shared" si="17"/>
        <v>0</v>
      </c>
      <c r="W22" s="728">
        <f t="shared" si="3"/>
        <v>0</v>
      </c>
      <c r="X22" s="728">
        <f t="shared" si="4"/>
        <v>0</v>
      </c>
      <c r="Y22" s="393">
        <f t="shared" si="5"/>
        <v>0</v>
      </c>
      <c r="Z22" s="393">
        <f t="shared" si="6"/>
        <v>0</v>
      </c>
      <c r="AA22" s="393">
        <f t="shared" si="7"/>
        <v>0</v>
      </c>
      <c r="AB22" s="393">
        <f t="shared" si="8"/>
        <v>0</v>
      </c>
      <c r="AC22" s="848">
        <f t="shared" si="9"/>
        <v>0</v>
      </c>
      <c r="AD22" s="674">
        <f t="shared" si="10"/>
        <v>0</v>
      </c>
      <c r="AE22" s="674">
        <f t="shared" si="11"/>
        <v>0</v>
      </c>
      <c r="AF22" s="674">
        <f t="shared" si="12"/>
        <v>0</v>
      </c>
      <c r="AG22" s="674">
        <f t="shared" si="13"/>
        <v>0</v>
      </c>
      <c r="AH22" s="728">
        <f t="shared" si="14"/>
        <v>0</v>
      </c>
      <c r="AI22" s="393"/>
      <c r="AJ22" s="393"/>
      <c r="AK22" s="393"/>
    </row>
    <row r="23" spans="1:37" ht="17.25" customHeight="1">
      <c r="A23" s="279"/>
      <c r="B23" s="76" t="s">
        <v>106</v>
      </c>
      <c r="C23" s="77">
        <v>0.2</v>
      </c>
      <c r="D23" s="125"/>
      <c r="E23" s="278"/>
      <c r="F23" s="125"/>
      <c r="G23" s="71" t="s">
        <v>146</v>
      </c>
      <c r="H23" s="71"/>
      <c r="I23" s="71"/>
      <c r="J23" s="71"/>
      <c r="K23" s="249"/>
      <c r="L23" s="245">
        <f t="shared" si="0"/>
        <v>0</v>
      </c>
      <c r="M23" s="245">
        <f>IF(B23="SRO",LOOKUP(C23,'Annual HCD Updates'!$K$15:$K$18,'Annual HCD Updates'!$M$15:$M$18),IF(B23=0,LOOKUP(C23,'Annual HCD Updates'!$K$15:$K$18,'Annual HCD Updates'!$N$15:$N$18),IF(B23=1,LOOKUP(C23,'Annual HCD Updates'!$K$15:$K$18,'Annual HCD Updates'!$O$15:$O$18),IF(B23=2,LOOKUP(C23,'Annual HCD Updates'!$K$15:$K$18,'Annual HCD Updates'!$P$15:$P$18),IF(B23=3,LOOKUP(C23,'Annual HCD Updates'!$K$15:$K$18,'Annual HCD Updates'!$Q$15:$Q$18),IF(B23=4,LOOKUP(C23,'Annual HCD Updates'!$K$15:$K$18,'Annual HCD Updates'!$R$15:$R$18),0))))))</f>
        <v>0</v>
      </c>
      <c r="N23" s="246">
        <f>IF(B23="SRO",'Annual HCD Updates'!$O$44,IF(B23=0,'Annual HCD Updates'!$P$44,IF(B23=1,'Annual HCD Updates'!$Q$44,IF(B23=2,'Annual HCD Updates'!$R$44,IF(B23=3,'Annual HCD Updates'!$S$44,IF(B23=4,'Annual HCD Updates'!$T$44,0))))))</f>
        <v>0</v>
      </c>
      <c r="O23" s="247">
        <f t="shared" si="1"/>
        <v>0</v>
      </c>
      <c r="P23" s="247">
        <f t="shared" si="15"/>
        <v>0</v>
      </c>
      <c r="Q23" s="389">
        <f t="shared" si="16"/>
        <v>0</v>
      </c>
      <c r="R23" s="249"/>
      <c r="S23" s="249">
        <f t="shared" si="2"/>
        <v>0</v>
      </c>
      <c r="T23" s="248">
        <f t="shared" si="17"/>
        <v>0</v>
      </c>
      <c r="W23" s="728">
        <f t="shared" si="3"/>
        <v>0</v>
      </c>
      <c r="X23" s="728">
        <f t="shared" si="4"/>
        <v>0</v>
      </c>
      <c r="Y23" s="393">
        <f t="shared" si="5"/>
        <v>0</v>
      </c>
      <c r="Z23" s="393">
        <f t="shared" si="6"/>
        <v>0</v>
      </c>
      <c r="AA23" s="393">
        <f t="shared" si="7"/>
        <v>0</v>
      </c>
      <c r="AB23" s="393">
        <f t="shared" si="8"/>
        <v>0</v>
      </c>
      <c r="AC23" s="848">
        <f t="shared" si="9"/>
        <v>0</v>
      </c>
      <c r="AD23" s="674">
        <f t="shared" si="10"/>
        <v>0</v>
      </c>
      <c r="AE23" s="674">
        <f t="shared" si="11"/>
        <v>0</v>
      </c>
      <c r="AF23" s="674">
        <f t="shared" si="12"/>
        <v>0</v>
      </c>
      <c r="AG23" s="674">
        <f t="shared" si="13"/>
        <v>0</v>
      </c>
      <c r="AH23" s="728">
        <f t="shared" si="14"/>
        <v>0</v>
      </c>
      <c r="AI23" s="393"/>
      <c r="AJ23" s="393"/>
      <c r="AK23" s="393"/>
    </row>
    <row r="24" spans="1:37" ht="17.25" customHeight="1">
      <c r="A24" s="279"/>
      <c r="B24" s="76" t="s">
        <v>106</v>
      </c>
      <c r="C24" s="77">
        <v>0.2</v>
      </c>
      <c r="D24" s="125"/>
      <c r="E24" s="278"/>
      <c r="F24" s="125"/>
      <c r="G24" s="71" t="s">
        <v>146</v>
      </c>
      <c r="H24" s="71"/>
      <c r="I24" s="71"/>
      <c r="J24" s="71"/>
      <c r="K24" s="249"/>
      <c r="L24" s="245">
        <f t="shared" si="0"/>
        <v>0</v>
      </c>
      <c r="M24" s="245">
        <f>IF(B24="SRO",LOOKUP(C24,'Annual HCD Updates'!$K$15:$K$18,'Annual HCD Updates'!$M$15:$M$18),IF(B24=0,LOOKUP(C24,'Annual HCD Updates'!$K$15:$K$18,'Annual HCD Updates'!$N$15:$N$18),IF(B24=1,LOOKUP(C24,'Annual HCD Updates'!$K$15:$K$18,'Annual HCD Updates'!$O$15:$O$18),IF(B24=2,LOOKUP(C24,'Annual HCD Updates'!$K$15:$K$18,'Annual HCD Updates'!$P$15:$P$18),IF(B24=3,LOOKUP(C24,'Annual HCD Updates'!$K$15:$K$18,'Annual HCD Updates'!$Q$15:$Q$18),IF(B24=4,LOOKUP(C24,'Annual HCD Updates'!$K$15:$K$18,'Annual HCD Updates'!$R$15:$R$18),0))))))</f>
        <v>0</v>
      </c>
      <c r="N24" s="246">
        <f>IF(B24="SRO",'Annual HCD Updates'!$O$44,IF(B24=0,'Annual HCD Updates'!$P$44,IF(B24=1,'Annual HCD Updates'!$Q$44,IF(B24=2,'Annual HCD Updates'!$R$44,IF(B24=3,'Annual HCD Updates'!$S$44,IF(B24=4,'Annual HCD Updates'!$T$44,0))))))</f>
        <v>0</v>
      </c>
      <c r="O24" s="247">
        <f t="shared" si="1"/>
        <v>0</v>
      </c>
      <c r="P24" s="247">
        <f t="shared" si="15"/>
        <v>0</v>
      </c>
      <c r="Q24" s="389">
        <f t="shared" si="16"/>
        <v>0</v>
      </c>
      <c r="R24" s="249"/>
      <c r="S24" s="249">
        <f t="shared" si="2"/>
        <v>0</v>
      </c>
      <c r="T24" s="248">
        <f t="shared" si="17"/>
        <v>0</v>
      </c>
      <c r="W24" s="728">
        <f t="shared" si="3"/>
        <v>0</v>
      </c>
      <c r="X24" s="728">
        <f t="shared" si="4"/>
        <v>0</v>
      </c>
      <c r="Y24" s="393">
        <f t="shared" si="5"/>
        <v>0</v>
      </c>
      <c r="Z24" s="393">
        <f t="shared" si="6"/>
        <v>0</v>
      </c>
      <c r="AA24" s="393">
        <f t="shared" si="7"/>
        <v>0</v>
      </c>
      <c r="AB24" s="393">
        <f t="shared" si="8"/>
        <v>0</v>
      </c>
      <c r="AC24" s="848">
        <f t="shared" si="9"/>
        <v>0</v>
      </c>
      <c r="AD24" s="674">
        <f t="shared" si="10"/>
        <v>0</v>
      </c>
      <c r="AE24" s="674">
        <f t="shared" si="11"/>
        <v>0</v>
      </c>
      <c r="AF24" s="674">
        <f t="shared" si="12"/>
        <v>0</v>
      </c>
      <c r="AG24" s="674">
        <f t="shared" si="13"/>
        <v>0</v>
      </c>
      <c r="AH24" s="728">
        <f t="shared" si="14"/>
        <v>0</v>
      </c>
      <c r="AI24" s="393"/>
      <c r="AJ24" s="393"/>
      <c r="AK24" s="393"/>
    </row>
    <row r="25" spans="1:37" ht="17.25" customHeight="1">
      <c r="A25" s="279"/>
      <c r="B25" s="76" t="s">
        <v>106</v>
      </c>
      <c r="C25" s="77">
        <v>0.2</v>
      </c>
      <c r="D25" s="125"/>
      <c r="E25" s="278"/>
      <c r="F25" s="125"/>
      <c r="G25" s="71" t="s">
        <v>146</v>
      </c>
      <c r="H25" s="71"/>
      <c r="I25" s="71"/>
      <c r="J25" s="71"/>
      <c r="K25" s="249"/>
      <c r="L25" s="245">
        <f t="shared" si="0"/>
        <v>0</v>
      </c>
      <c r="M25" s="245">
        <f>IF(B25="SRO",LOOKUP(C25,'Annual HCD Updates'!$K$15:$K$18,'Annual HCD Updates'!$M$15:$M$18),IF(B25=0,LOOKUP(C25,'Annual HCD Updates'!$K$15:$K$18,'Annual HCD Updates'!$N$15:$N$18),IF(B25=1,LOOKUP(C25,'Annual HCD Updates'!$K$15:$K$18,'Annual HCD Updates'!$O$15:$O$18),IF(B25=2,LOOKUP(C25,'Annual HCD Updates'!$K$15:$K$18,'Annual HCD Updates'!$P$15:$P$18),IF(B25=3,LOOKUP(C25,'Annual HCD Updates'!$K$15:$K$18,'Annual HCD Updates'!$Q$15:$Q$18),IF(B25=4,LOOKUP(C25,'Annual HCD Updates'!$K$15:$K$18,'Annual HCD Updates'!$R$15:$R$18),0))))))</f>
        <v>0</v>
      </c>
      <c r="N25" s="246">
        <f>IF(B25="SRO",'Annual HCD Updates'!$O$44,IF(B25=0,'Annual HCD Updates'!$P$44,IF(B25=1,'Annual HCD Updates'!$Q$44,IF(B25=2,'Annual HCD Updates'!$R$44,IF(B25=3,'Annual HCD Updates'!$S$44,IF(B25=4,'Annual HCD Updates'!$T$44,0))))))</f>
        <v>0</v>
      </c>
      <c r="O25" s="247">
        <f t="shared" si="1"/>
        <v>0</v>
      </c>
      <c r="P25" s="247">
        <f t="shared" si="15"/>
        <v>0</v>
      </c>
      <c r="Q25" s="389">
        <f t="shared" si="16"/>
        <v>0</v>
      </c>
      <c r="R25" s="249"/>
      <c r="S25" s="249">
        <f t="shared" si="2"/>
        <v>0</v>
      </c>
      <c r="T25" s="248">
        <f t="shared" si="17"/>
        <v>0</v>
      </c>
      <c r="W25" s="728">
        <f t="shared" si="3"/>
        <v>0</v>
      </c>
      <c r="X25" s="728">
        <f t="shared" si="4"/>
        <v>0</v>
      </c>
      <c r="Y25" s="393">
        <f t="shared" si="5"/>
        <v>0</v>
      </c>
      <c r="Z25" s="393">
        <f t="shared" si="6"/>
        <v>0</v>
      </c>
      <c r="AA25" s="393">
        <f t="shared" si="7"/>
        <v>0</v>
      </c>
      <c r="AB25" s="393">
        <f t="shared" si="8"/>
        <v>0</v>
      </c>
      <c r="AC25" s="848">
        <f t="shared" si="9"/>
        <v>0</v>
      </c>
      <c r="AD25" s="674">
        <f t="shared" si="10"/>
        <v>0</v>
      </c>
      <c r="AE25" s="674">
        <f t="shared" si="11"/>
        <v>0</v>
      </c>
      <c r="AF25" s="674">
        <f t="shared" si="12"/>
        <v>0</v>
      </c>
      <c r="AG25" s="674">
        <f t="shared" si="13"/>
        <v>0</v>
      </c>
      <c r="AH25" s="728">
        <f t="shared" si="14"/>
        <v>0</v>
      </c>
      <c r="AI25" s="393"/>
      <c r="AJ25" s="393"/>
      <c r="AK25" s="393"/>
    </row>
    <row r="26" spans="1:37" ht="17.25" customHeight="1">
      <c r="A26" s="279"/>
      <c r="B26" s="76" t="s">
        <v>106</v>
      </c>
      <c r="C26" s="77">
        <v>0.2</v>
      </c>
      <c r="D26" s="125"/>
      <c r="E26" s="278"/>
      <c r="F26" s="125"/>
      <c r="G26" s="71" t="s">
        <v>146</v>
      </c>
      <c r="H26" s="71"/>
      <c r="I26" s="71"/>
      <c r="J26" s="71"/>
      <c r="K26" s="249"/>
      <c r="L26" s="245">
        <f t="shared" si="0"/>
        <v>0</v>
      </c>
      <c r="M26" s="245">
        <f>IF(B26="SRO",LOOKUP(C26,'Annual HCD Updates'!$K$15:$K$18,'Annual HCD Updates'!$M$15:$M$18),IF(B26=0,LOOKUP(C26,'Annual HCD Updates'!$K$15:$K$18,'Annual HCD Updates'!$N$15:$N$18),IF(B26=1,LOOKUP(C26,'Annual HCD Updates'!$K$15:$K$18,'Annual HCD Updates'!$O$15:$O$18),IF(B26=2,LOOKUP(C26,'Annual HCD Updates'!$K$15:$K$18,'Annual HCD Updates'!$P$15:$P$18),IF(B26=3,LOOKUP(C26,'Annual HCD Updates'!$K$15:$K$18,'Annual HCD Updates'!$Q$15:$Q$18),IF(B26=4,LOOKUP(C26,'Annual HCD Updates'!$K$15:$K$18,'Annual HCD Updates'!$R$15:$R$18),0))))))</f>
        <v>0</v>
      </c>
      <c r="N26" s="246">
        <f>IF(B26="SRO",'Annual HCD Updates'!$O$44,IF(B26=0,'Annual HCD Updates'!$P$44,IF(B26=1,'Annual HCD Updates'!$Q$44,IF(B26=2,'Annual HCD Updates'!$R$44,IF(B26=3,'Annual HCD Updates'!$S$44,IF(B26=4,'Annual HCD Updates'!$T$44,0))))))</f>
        <v>0</v>
      </c>
      <c r="O26" s="247">
        <f t="shared" si="1"/>
        <v>0</v>
      </c>
      <c r="P26" s="247">
        <f t="shared" si="15"/>
        <v>0</v>
      </c>
      <c r="Q26" s="389">
        <f t="shared" si="16"/>
        <v>0</v>
      </c>
      <c r="R26" s="249"/>
      <c r="S26" s="249">
        <f t="shared" si="2"/>
        <v>0</v>
      </c>
      <c r="T26" s="248">
        <f t="shared" si="17"/>
        <v>0</v>
      </c>
      <c r="W26" s="728">
        <f t="shared" si="3"/>
        <v>0</v>
      </c>
      <c r="X26" s="728">
        <f t="shared" si="4"/>
        <v>0</v>
      </c>
      <c r="Y26" s="393">
        <f t="shared" si="5"/>
        <v>0</v>
      </c>
      <c r="Z26" s="393">
        <f t="shared" si="6"/>
        <v>0</v>
      </c>
      <c r="AA26" s="393">
        <f t="shared" si="7"/>
        <v>0</v>
      </c>
      <c r="AB26" s="393">
        <f t="shared" si="8"/>
        <v>0</v>
      </c>
      <c r="AC26" s="848">
        <f t="shared" si="9"/>
        <v>0</v>
      </c>
      <c r="AD26" s="674">
        <f t="shared" si="10"/>
        <v>0</v>
      </c>
      <c r="AE26" s="674">
        <f t="shared" si="11"/>
        <v>0</v>
      </c>
      <c r="AF26" s="674">
        <f t="shared" si="12"/>
        <v>0</v>
      </c>
      <c r="AG26" s="674">
        <f t="shared" si="13"/>
        <v>0</v>
      </c>
      <c r="AH26" s="728">
        <f t="shared" si="14"/>
        <v>0</v>
      </c>
      <c r="AI26" s="393"/>
      <c r="AJ26" s="393"/>
      <c r="AK26" s="393"/>
    </row>
    <row r="27" spans="1:37" ht="17.25" customHeight="1">
      <c r="A27" s="279"/>
      <c r="B27" s="76" t="s">
        <v>106</v>
      </c>
      <c r="C27" s="77">
        <v>0.2</v>
      </c>
      <c r="D27" s="125"/>
      <c r="E27" s="278"/>
      <c r="F27" s="125"/>
      <c r="G27" s="71" t="s">
        <v>146</v>
      </c>
      <c r="H27" s="71"/>
      <c r="I27" s="71"/>
      <c r="J27" s="71"/>
      <c r="K27" s="249"/>
      <c r="L27" s="245">
        <f t="shared" si="0"/>
        <v>0</v>
      </c>
      <c r="M27" s="245">
        <f>IF(B27="SRO",LOOKUP(C27,'Annual HCD Updates'!$K$15:$K$18,'Annual HCD Updates'!$M$15:$M$18),IF(B27=0,LOOKUP(C27,'Annual HCD Updates'!$K$15:$K$18,'Annual HCD Updates'!$N$15:$N$18),IF(B27=1,LOOKUP(C27,'Annual HCD Updates'!$K$15:$K$18,'Annual HCD Updates'!$O$15:$O$18),IF(B27=2,LOOKUP(C27,'Annual HCD Updates'!$K$15:$K$18,'Annual HCD Updates'!$P$15:$P$18),IF(B27=3,LOOKUP(C27,'Annual HCD Updates'!$K$15:$K$18,'Annual HCD Updates'!$Q$15:$Q$18),IF(B27=4,LOOKUP(C27,'Annual HCD Updates'!$K$15:$K$18,'Annual HCD Updates'!$R$15:$R$18),0))))))</f>
        <v>0</v>
      </c>
      <c r="N27" s="246">
        <f>IF(B27="SRO",'Annual HCD Updates'!$O$44,IF(B27=0,'Annual HCD Updates'!$P$44,IF(B27=1,'Annual HCD Updates'!$Q$44,IF(B27=2,'Annual HCD Updates'!$R$44,IF(B27=3,'Annual HCD Updates'!$S$44,IF(B27=4,'Annual HCD Updates'!$T$44,0))))))</f>
        <v>0</v>
      </c>
      <c r="O27" s="247">
        <f t="shared" si="1"/>
        <v>0</v>
      </c>
      <c r="P27" s="247">
        <f t="shared" si="15"/>
        <v>0</v>
      </c>
      <c r="Q27" s="389">
        <f t="shared" si="16"/>
        <v>0</v>
      </c>
      <c r="R27" s="249"/>
      <c r="S27" s="249">
        <f t="shared" si="2"/>
        <v>0</v>
      </c>
      <c r="T27" s="248">
        <f t="shared" si="17"/>
        <v>0</v>
      </c>
      <c r="W27" s="728">
        <f t="shared" si="3"/>
        <v>0</v>
      </c>
      <c r="X27" s="728">
        <f t="shared" si="4"/>
        <v>0</v>
      </c>
      <c r="Y27" s="393">
        <f t="shared" si="5"/>
        <v>0</v>
      </c>
      <c r="Z27" s="393">
        <f t="shared" si="6"/>
        <v>0</v>
      </c>
      <c r="AA27" s="393">
        <f t="shared" si="7"/>
        <v>0</v>
      </c>
      <c r="AB27" s="393">
        <f t="shared" si="8"/>
        <v>0</v>
      </c>
      <c r="AC27" s="848">
        <f t="shared" si="9"/>
        <v>0</v>
      </c>
      <c r="AD27" s="674">
        <f t="shared" si="10"/>
        <v>0</v>
      </c>
      <c r="AE27" s="674">
        <f t="shared" si="11"/>
        <v>0</v>
      </c>
      <c r="AF27" s="674">
        <f t="shared" si="12"/>
        <v>0</v>
      </c>
      <c r="AG27" s="674">
        <f t="shared" si="13"/>
        <v>0</v>
      </c>
      <c r="AH27" s="728">
        <f t="shared" si="14"/>
        <v>0</v>
      </c>
      <c r="AI27" s="393"/>
      <c r="AJ27" s="393"/>
      <c r="AK27" s="393"/>
    </row>
    <row r="28" spans="1:34" ht="17.25" customHeight="1">
      <c r="A28" s="279"/>
      <c r="B28" s="76" t="s">
        <v>106</v>
      </c>
      <c r="C28" s="77">
        <v>0.2</v>
      </c>
      <c r="D28" s="125"/>
      <c r="E28" s="278"/>
      <c r="F28" s="125"/>
      <c r="G28" s="71" t="s">
        <v>146</v>
      </c>
      <c r="H28" s="71"/>
      <c r="I28" s="71"/>
      <c r="J28" s="71"/>
      <c r="K28" s="249"/>
      <c r="L28" s="245">
        <f t="shared" si="0"/>
        <v>0</v>
      </c>
      <c r="M28" s="245">
        <f>IF(B28="SRO",LOOKUP(C28,'Annual HCD Updates'!$K$15:$K$18,'Annual HCD Updates'!$M$15:$M$18),IF(B28=0,LOOKUP(C28,'Annual HCD Updates'!$K$15:$K$18,'Annual HCD Updates'!$N$15:$N$18),IF(B28=1,LOOKUP(C28,'Annual HCD Updates'!$K$15:$K$18,'Annual HCD Updates'!$O$15:$O$18),IF(B28=2,LOOKUP(C28,'Annual HCD Updates'!$K$15:$K$18,'Annual HCD Updates'!$P$15:$P$18),IF(B28=3,LOOKUP(C28,'Annual HCD Updates'!$K$15:$K$18,'Annual HCD Updates'!$Q$15:$Q$18),IF(B28=4,LOOKUP(C28,'Annual HCD Updates'!$K$15:$K$18,'Annual HCD Updates'!$R$15:$R$18),0))))))</f>
        <v>0</v>
      </c>
      <c r="N28" s="246">
        <f>IF(B28="SRO",'Annual HCD Updates'!$O$44,IF(B28=0,'Annual HCD Updates'!$P$44,IF(B28=1,'Annual HCD Updates'!$Q$44,IF(B28=2,'Annual HCD Updates'!$R$44,IF(B28=3,'Annual HCD Updates'!$S$44,IF(B28=4,'Annual HCD Updates'!$T$44,0))))))</f>
        <v>0</v>
      </c>
      <c r="O28" s="247">
        <f t="shared" si="1"/>
        <v>0</v>
      </c>
      <c r="P28" s="247">
        <f t="shared" si="15"/>
        <v>0</v>
      </c>
      <c r="Q28" s="389">
        <f t="shared" si="16"/>
        <v>0</v>
      </c>
      <c r="R28" s="249"/>
      <c r="S28" s="249">
        <f t="shared" si="2"/>
        <v>0</v>
      </c>
      <c r="T28" s="248">
        <f t="shared" si="17"/>
        <v>0</v>
      </c>
      <c r="W28" s="728">
        <f t="shared" si="3"/>
        <v>0</v>
      </c>
      <c r="X28" s="728">
        <f t="shared" si="4"/>
        <v>0</v>
      </c>
      <c r="Y28" s="393">
        <f t="shared" si="5"/>
        <v>0</v>
      </c>
      <c r="Z28" s="393">
        <f t="shared" si="6"/>
        <v>0</v>
      </c>
      <c r="AA28" s="393">
        <f t="shared" si="7"/>
        <v>0</v>
      </c>
      <c r="AB28" s="393">
        <f t="shared" si="8"/>
        <v>0</v>
      </c>
      <c r="AC28" s="848">
        <f t="shared" si="9"/>
        <v>0</v>
      </c>
      <c r="AD28" s="674">
        <f t="shared" si="10"/>
        <v>0</v>
      </c>
      <c r="AE28" s="674">
        <f t="shared" si="11"/>
        <v>0</v>
      </c>
      <c r="AF28" s="674">
        <f t="shared" si="12"/>
        <v>0</v>
      </c>
      <c r="AG28" s="674">
        <f t="shared" si="13"/>
        <v>0</v>
      </c>
      <c r="AH28" s="728">
        <f t="shared" si="14"/>
        <v>0</v>
      </c>
    </row>
    <row r="29" spans="1:34" ht="17.25" customHeight="1">
      <c r="A29" s="279"/>
      <c r="B29" s="76" t="s">
        <v>106</v>
      </c>
      <c r="C29" s="77">
        <v>0.2</v>
      </c>
      <c r="D29" s="125"/>
      <c r="E29" s="278"/>
      <c r="F29" s="125"/>
      <c r="G29" s="71" t="s">
        <v>146</v>
      </c>
      <c r="H29" s="71"/>
      <c r="I29" s="71"/>
      <c r="J29" s="71"/>
      <c r="K29" s="249"/>
      <c r="L29" s="245">
        <f t="shared" si="0"/>
        <v>0</v>
      </c>
      <c r="M29" s="245">
        <f>IF(B29="SRO",LOOKUP(C29,'Annual HCD Updates'!$K$15:$K$18,'Annual HCD Updates'!$M$15:$M$18),IF(B29=0,LOOKUP(C29,'Annual HCD Updates'!$K$15:$K$18,'Annual HCD Updates'!$N$15:$N$18),IF(B29=1,LOOKUP(C29,'Annual HCD Updates'!$K$15:$K$18,'Annual HCD Updates'!$O$15:$O$18),IF(B29=2,LOOKUP(C29,'Annual HCD Updates'!$K$15:$K$18,'Annual HCD Updates'!$P$15:$P$18),IF(B29=3,LOOKUP(C29,'Annual HCD Updates'!$K$15:$K$18,'Annual HCD Updates'!$Q$15:$Q$18),IF(B29=4,LOOKUP(C29,'Annual HCD Updates'!$K$15:$K$18,'Annual HCD Updates'!$R$15:$R$18),0))))))</f>
        <v>0</v>
      </c>
      <c r="N29" s="246">
        <f>IF(B29="SRO",'Annual HCD Updates'!$O$44,IF(B29=0,'Annual HCD Updates'!$P$44,IF(B29=1,'Annual HCD Updates'!$Q$44,IF(B29=2,'Annual HCD Updates'!$R$44,IF(B29=3,'Annual HCD Updates'!$S$44,IF(B29=4,'Annual HCD Updates'!$T$44,0))))))</f>
        <v>0</v>
      </c>
      <c r="O29" s="247">
        <f t="shared" si="1"/>
        <v>0</v>
      </c>
      <c r="P29" s="247">
        <f t="shared" si="15"/>
        <v>0</v>
      </c>
      <c r="Q29" s="389">
        <f t="shared" si="16"/>
        <v>0</v>
      </c>
      <c r="R29" s="249"/>
      <c r="S29" s="249">
        <f t="shared" si="2"/>
        <v>0</v>
      </c>
      <c r="T29" s="248">
        <f t="shared" si="17"/>
        <v>0</v>
      </c>
      <c r="W29" s="728">
        <f t="shared" si="3"/>
        <v>0</v>
      </c>
      <c r="X29" s="728">
        <f t="shared" si="4"/>
        <v>0</v>
      </c>
      <c r="Y29" s="393">
        <f t="shared" si="5"/>
        <v>0</v>
      </c>
      <c r="Z29" s="393">
        <f t="shared" si="6"/>
        <v>0</v>
      </c>
      <c r="AA29" s="393">
        <f t="shared" si="7"/>
        <v>0</v>
      </c>
      <c r="AB29" s="393">
        <f t="shared" si="8"/>
        <v>0</v>
      </c>
      <c r="AC29" s="848">
        <f t="shared" si="9"/>
        <v>0</v>
      </c>
      <c r="AD29" s="674">
        <f t="shared" si="10"/>
        <v>0</v>
      </c>
      <c r="AE29" s="674">
        <f t="shared" si="11"/>
        <v>0</v>
      </c>
      <c r="AF29" s="674">
        <f t="shared" si="12"/>
        <v>0</v>
      </c>
      <c r="AG29" s="674">
        <f t="shared" si="13"/>
        <v>0</v>
      </c>
      <c r="AH29" s="728">
        <f t="shared" si="14"/>
        <v>0</v>
      </c>
    </row>
    <row r="30" spans="1:34" ht="17.25" customHeight="1">
      <c r="A30" s="279"/>
      <c r="B30" s="76" t="s">
        <v>106</v>
      </c>
      <c r="C30" s="77">
        <v>0.2</v>
      </c>
      <c r="D30" s="125"/>
      <c r="E30" s="278"/>
      <c r="F30" s="125"/>
      <c r="G30" s="71" t="s">
        <v>146</v>
      </c>
      <c r="H30" s="71"/>
      <c r="I30" s="71"/>
      <c r="J30" s="71"/>
      <c r="K30" s="249"/>
      <c r="L30" s="245">
        <f t="shared" si="0"/>
        <v>0</v>
      </c>
      <c r="M30" s="245">
        <f>IF(B30="SRO",LOOKUP(C30,'Annual HCD Updates'!$K$15:$K$18,'Annual HCD Updates'!$M$15:$M$18),IF(B30=0,LOOKUP(C30,'Annual HCD Updates'!$K$15:$K$18,'Annual HCD Updates'!$N$15:$N$18),IF(B30=1,LOOKUP(C30,'Annual HCD Updates'!$K$15:$K$18,'Annual HCD Updates'!$O$15:$O$18),IF(B30=2,LOOKUP(C30,'Annual HCD Updates'!$K$15:$K$18,'Annual HCD Updates'!$P$15:$P$18),IF(B30=3,LOOKUP(C30,'Annual HCD Updates'!$K$15:$K$18,'Annual HCD Updates'!$Q$15:$Q$18),IF(B30=4,LOOKUP(C30,'Annual HCD Updates'!$K$15:$K$18,'Annual HCD Updates'!$R$15:$R$18),0))))))</f>
        <v>0</v>
      </c>
      <c r="N30" s="246">
        <f>IF(B30="SRO",'Annual HCD Updates'!$O$44,IF(B30=0,'Annual HCD Updates'!$P$44,IF(B30=1,'Annual HCD Updates'!$Q$44,IF(B30=2,'Annual HCD Updates'!$R$44,IF(B30=3,'Annual HCD Updates'!$S$44,IF(B30=4,'Annual HCD Updates'!$T$44,0))))))</f>
        <v>0</v>
      </c>
      <c r="O30" s="247">
        <f t="shared" si="1"/>
        <v>0</v>
      </c>
      <c r="P30" s="247">
        <f t="shared" si="15"/>
        <v>0</v>
      </c>
      <c r="Q30" s="389">
        <f t="shared" si="16"/>
        <v>0</v>
      </c>
      <c r="R30" s="249"/>
      <c r="S30" s="249">
        <f t="shared" si="2"/>
        <v>0</v>
      </c>
      <c r="T30" s="248">
        <f t="shared" si="17"/>
        <v>0</v>
      </c>
      <c r="W30" s="728">
        <f t="shared" si="3"/>
        <v>0</v>
      </c>
      <c r="X30" s="728">
        <f t="shared" si="4"/>
        <v>0</v>
      </c>
      <c r="Y30" s="393">
        <f t="shared" si="5"/>
        <v>0</v>
      </c>
      <c r="Z30" s="393">
        <f t="shared" si="6"/>
        <v>0</v>
      </c>
      <c r="AA30" s="393">
        <f t="shared" si="7"/>
        <v>0</v>
      </c>
      <c r="AB30" s="393">
        <f t="shared" si="8"/>
        <v>0</v>
      </c>
      <c r="AC30" s="848">
        <f t="shared" si="9"/>
        <v>0</v>
      </c>
      <c r="AD30" s="674">
        <f t="shared" si="10"/>
        <v>0</v>
      </c>
      <c r="AE30" s="674">
        <f t="shared" si="11"/>
        <v>0</v>
      </c>
      <c r="AF30" s="674">
        <f t="shared" si="12"/>
        <v>0</v>
      </c>
      <c r="AG30" s="674">
        <f t="shared" si="13"/>
        <v>0</v>
      </c>
      <c r="AH30" s="728">
        <f t="shared" si="14"/>
        <v>0</v>
      </c>
    </row>
    <row r="31" spans="1:34" ht="17.25" customHeight="1">
      <c r="A31" s="279"/>
      <c r="B31" s="76" t="s">
        <v>106</v>
      </c>
      <c r="C31" s="77">
        <v>0.2</v>
      </c>
      <c r="D31" s="125"/>
      <c r="E31" s="278"/>
      <c r="F31" s="125"/>
      <c r="G31" s="71" t="s">
        <v>146</v>
      </c>
      <c r="H31" s="71"/>
      <c r="I31" s="71"/>
      <c r="J31" s="71"/>
      <c r="K31" s="249"/>
      <c r="L31" s="245">
        <f t="shared" si="0"/>
        <v>0</v>
      </c>
      <c r="M31" s="245">
        <f>IF(B31="SRO",LOOKUP(C31,'Annual HCD Updates'!$K$15:$K$18,'Annual HCD Updates'!$M$15:$M$18),IF(B31=0,LOOKUP(C31,'Annual HCD Updates'!$K$15:$K$18,'Annual HCD Updates'!$N$15:$N$18),IF(B31=1,LOOKUP(C31,'Annual HCD Updates'!$K$15:$K$18,'Annual HCD Updates'!$O$15:$O$18),IF(B31=2,LOOKUP(C31,'Annual HCD Updates'!$K$15:$K$18,'Annual HCD Updates'!$P$15:$P$18),IF(B31=3,LOOKUP(C31,'Annual HCD Updates'!$K$15:$K$18,'Annual HCD Updates'!$Q$15:$Q$18),IF(B31=4,LOOKUP(C31,'Annual HCD Updates'!$K$15:$K$18,'Annual HCD Updates'!$R$15:$R$18),0))))))</f>
        <v>0</v>
      </c>
      <c r="N31" s="246">
        <f>IF(B31="SRO",'Annual HCD Updates'!$O$44,IF(B31=0,'Annual HCD Updates'!$P$44,IF(B31=1,'Annual HCD Updates'!$Q$44,IF(B31=2,'Annual HCD Updates'!$R$44,IF(B31=3,'Annual HCD Updates'!$S$44,IF(B31=4,'Annual HCD Updates'!$T$44,0))))))</f>
        <v>0</v>
      </c>
      <c r="O31" s="247">
        <f t="shared" si="1"/>
        <v>0</v>
      </c>
      <c r="P31" s="247">
        <f t="shared" si="15"/>
        <v>0</v>
      </c>
      <c r="Q31" s="389">
        <f t="shared" si="16"/>
        <v>0</v>
      </c>
      <c r="R31" s="249"/>
      <c r="S31" s="249">
        <f t="shared" si="2"/>
        <v>0</v>
      </c>
      <c r="T31" s="248">
        <f t="shared" si="17"/>
        <v>0</v>
      </c>
      <c r="W31" s="728">
        <f t="shared" si="3"/>
        <v>0</v>
      </c>
      <c r="X31" s="728">
        <f t="shared" si="4"/>
        <v>0</v>
      </c>
      <c r="Y31" s="393">
        <f t="shared" si="5"/>
        <v>0</v>
      </c>
      <c r="Z31" s="393">
        <f t="shared" si="6"/>
        <v>0</v>
      </c>
      <c r="AA31" s="393">
        <f t="shared" si="7"/>
        <v>0</v>
      </c>
      <c r="AB31" s="393">
        <f t="shared" si="8"/>
        <v>0</v>
      </c>
      <c r="AC31" s="848">
        <f t="shared" si="9"/>
        <v>0</v>
      </c>
      <c r="AD31" s="674">
        <f t="shared" si="10"/>
        <v>0</v>
      </c>
      <c r="AE31" s="674">
        <f t="shared" si="11"/>
        <v>0</v>
      </c>
      <c r="AF31" s="674">
        <f t="shared" si="12"/>
        <v>0</v>
      </c>
      <c r="AG31" s="674">
        <f t="shared" si="13"/>
        <v>0</v>
      </c>
      <c r="AH31" s="728">
        <f t="shared" si="14"/>
        <v>0</v>
      </c>
    </row>
    <row r="32" spans="1:34" ht="17.25" customHeight="1">
      <c r="A32" s="279"/>
      <c r="B32" s="76" t="s">
        <v>106</v>
      </c>
      <c r="C32" s="77">
        <v>0.2</v>
      </c>
      <c r="D32" s="125"/>
      <c r="E32" s="278"/>
      <c r="F32" s="125"/>
      <c r="G32" s="71" t="s">
        <v>146</v>
      </c>
      <c r="H32" s="71"/>
      <c r="I32" s="71"/>
      <c r="J32" s="71"/>
      <c r="K32" s="249"/>
      <c r="L32" s="245">
        <f t="shared" si="0"/>
        <v>0</v>
      </c>
      <c r="M32" s="245">
        <f>IF(B32="SRO",LOOKUP(C32,'Annual HCD Updates'!$K$15:$K$18,'Annual HCD Updates'!$M$15:$M$18),IF(B32=0,LOOKUP(C32,'Annual HCD Updates'!$K$15:$K$18,'Annual HCD Updates'!$N$15:$N$18),IF(B32=1,LOOKUP(C32,'Annual HCD Updates'!$K$15:$K$18,'Annual HCD Updates'!$O$15:$O$18),IF(B32=2,LOOKUP(C32,'Annual HCD Updates'!$K$15:$K$18,'Annual HCD Updates'!$P$15:$P$18),IF(B32=3,LOOKUP(C32,'Annual HCD Updates'!$K$15:$K$18,'Annual HCD Updates'!$Q$15:$Q$18),IF(B32=4,LOOKUP(C32,'Annual HCD Updates'!$K$15:$K$18,'Annual HCD Updates'!$R$15:$R$18),0))))))</f>
        <v>0</v>
      </c>
      <c r="N32" s="246">
        <f>IF(B32="SRO",'Annual HCD Updates'!$O$44,IF(B32=0,'Annual HCD Updates'!$P$44,IF(B32=1,'Annual HCD Updates'!$Q$44,IF(B32=2,'Annual HCD Updates'!$R$44,IF(B32=3,'Annual HCD Updates'!$S$44,IF(B32=4,'Annual HCD Updates'!$T$44,0))))))</f>
        <v>0</v>
      </c>
      <c r="O32" s="247">
        <f t="shared" si="1"/>
        <v>0</v>
      </c>
      <c r="P32" s="247">
        <f t="shared" si="15"/>
        <v>0</v>
      </c>
      <c r="Q32" s="389">
        <f t="shared" si="16"/>
        <v>0</v>
      </c>
      <c r="R32" s="249"/>
      <c r="S32" s="249">
        <f t="shared" si="2"/>
        <v>0</v>
      </c>
      <c r="T32" s="248">
        <f t="shared" si="17"/>
        <v>0</v>
      </c>
      <c r="W32" s="728">
        <f t="shared" si="3"/>
        <v>0</v>
      </c>
      <c r="X32" s="728">
        <f t="shared" si="4"/>
        <v>0</v>
      </c>
      <c r="Y32" s="393">
        <f t="shared" si="5"/>
        <v>0</v>
      </c>
      <c r="Z32" s="393">
        <f t="shared" si="6"/>
        <v>0</v>
      </c>
      <c r="AA32" s="393">
        <f t="shared" si="7"/>
        <v>0</v>
      </c>
      <c r="AB32" s="393">
        <f t="shared" si="8"/>
        <v>0</v>
      </c>
      <c r="AC32" s="848">
        <f t="shared" si="9"/>
        <v>0</v>
      </c>
      <c r="AD32" s="674">
        <f t="shared" si="10"/>
        <v>0</v>
      </c>
      <c r="AE32" s="674">
        <f t="shared" si="11"/>
        <v>0</v>
      </c>
      <c r="AF32" s="674">
        <f t="shared" si="12"/>
        <v>0</v>
      </c>
      <c r="AG32" s="674">
        <f t="shared" si="13"/>
        <v>0</v>
      </c>
      <c r="AH32" s="728">
        <f t="shared" si="14"/>
        <v>0</v>
      </c>
    </row>
    <row r="33" spans="1:34" ht="17.25" customHeight="1">
      <c r="A33" s="279"/>
      <c r="B33" s="76" t="s">
        <v>106</v>
      </c>
      <c r="C33" s="77">
        <v>0.2</v>
      </c>
      <c r="D33" s="125"/>
      <c r="E33" s="278"/>
      <c r="F33" s="125"/>
      <c r="G33" s="71" t="s">
        <v>146</v>
      </c>
      <c r="H33" s="71"/>
      <c r="I33" s="71"/>
      <c r="J33" s="71"/>
      <c r="K33" s="249"/>
      <c r="L33" s="245">
        <f t="shared" si="0"/>
        <v>0</v>
      </c>
      <c r="M33" s="245">
        <f>IF(B33="SRO",LOOKUP(C33,'Annual HCD Updates'!$K$15:$K$18,'Annual HCD Updates'!$M$15:$M$18),IF(B33=0,LOOKUP(C33,'Annual HCD Updates'!$K$15:$K$18,'Annual HCD Updates'!$N$15:$N$18),IF(B33=1,LOOKUP(C33,'Annual HCD Updates'!$K$15:$K$18,'Annual HCD Updates'!$O$15:$O$18),IF(B33=2,LOOKUP(C33,'Annual HCD Updates'!$K$15:$K$18,'Annual HCD Updates'!$P$15:$P$18),IF(B33=3,LOOKUP(C33,'Annual HCD Updates'!$K$15:$K$18,'Annual HCD Updates'!$Q$15:$Q$18),IF(B33=4,LOOKUP(C33,'Annual HCD Updates'!$K$15:$K$18,'Annual HCD Updates'!$R$15:$R$18),0))))))</f>
        <v>0</v>
      </c>
      <c r="N33" s="246">
        <f>IF(B33="SRO",'Annual HCD Updates'!$O$44,IF(B33=0,'Annual HCD Updates'!$P$44,IF(B33=1,'Annual HCD Updates'!$Q$44,IF(B33=2,'Annual HCD Updates'!$R$44,IF(B33=3,'Annual HCD Updates'!$S$44,IF(B33=4,'Annual HCD Updates'!$T$44,0))))))</f>
        <v>0</v>
      </c>
      <c r="O33" s="247">
        <f t="shared" si="1"/>
        <v>0</v>
      </c>
      <c r="P33" s="247">
        <f t="shared" si="15"/>
        <v>0</v>
      </c>
      <c r="Q33" s="389">
        <f t="shared" si="16"/>
        <v>0</v>
      </c>
      <c r="R33" s="249"/>
      <c r="S33" s="249">
        <f t="shared" si="2"/>
        <v>0</v>
      </c>
      <c r="T33" s="248">
        <f t="shared" si="17"/>
        <v>0</v>
      </c>
      <c r="W33" s="728">
        <f t="shared" si="3"/>
        <v>0</v>
      </c>
      <c r="X33" s="728">
        <f t="shared" si="4"/>
        <v>0</v>
      </c>
      <c r="Y33" s="393">
        <f t="shared" si="5"/>
        <v>0</v>
      </c>
      <c r="Z33" s="393">
        <f t="shared" si="6"/>
        <v>0</v>
      </c>
      <c r="AA33" s="393">
        <f t="shared" si="7"/>
        <v>0</v>
      </c>
      <c r="AB33" s="393">
        <f t="shared" si="8"/>
        <v>0</v>
      </c>
      <c r="AC33" s="848">
        <f t="shared" si="9"/>
        <v>0</v>
      </c>
      <c r="AD33" s="674">
        <f t="shared" si="10"/>
        <v>0</v>
      </c>
      <c r="AE33" s="674">
        <f t="shared" si="11"/>
        <v>0</v>
      </c>
      <c r="AF33" s="674">
        <f t="shared" si="12"/>
        <v>0</v>
      </c>
      <c r="AG33" s="674">
        <f t="shared" si="13"/>
        <v>0</v>
      </c>
      <c r="AH33" s="728">
        <f t="shared" si="14"/>
        <v>0</v>
      </c>
    </row>
    <row r="34" spans="1:34" ht="17.25" customHeight="1">
      <c r="A34" s="279"/>
      <c r="B34" s="76" t="s">
        <v>106</v>
      </c>
      <c r="C34" s="77">
        <v>0.2</v>
      </c>
      <c r="D34" s="125"/>
      <c r="E34" s="278"/>
      <c r="F34" s="125"/>
      <c r="G34" s="71" t="s">
        <v>146</v>
      </c>
      <c r="H34" s="71"/>
      <c r="I34" s="71"/>
      <c r="J34" s="71"/>
      <c r="K34" s="249"/>
      <c r="L34" s="245">
        <f t="shared" si="0"/>
        <v>0</v>
      </c>
      <c r="M34" s="245">
        <f>IF(B34="SRO",LOOKUP(C34,'Annual HCD Updates'!$K$15:$K$18,'Annual HCD Updates'!$M$15:$M$18),IF(B34=0,LOOKUP(C34,'Annual HCD Updates'!$K$15:$K$18,'Annual HCD Updates'!$N$15:$N$18),IF(B34=1,LOOKUP(C34,'Annual HCD Updates'!$K$15:$K$18,'Annual HCD Updates'!$O$15:$O$18),IF(B34=2,LOOKUP(C34,'Annual HCD Updates'!$K$15:$K$18,'Annual HCD Updates'!$P$15:$P$18),IF(B34=3,LOOKUP(C34,'Annual HCD Updates'!$K$15:$K$18,'Annual HCD Updates'!$Q$15:$Q$18),IF(B34=4,LOOKUP(C34,'Annual HCD Updates'!$K$15:$K$18,'Annual HCD Updates'!$R$15:$R$18),0))))))</f>
        <v>0</v>
      </c>
      <c r="N34" s="246">
        <f>IF(B34="SRO",'Annual HCD Updates'!$O$44,IF(B34=0,'Annual HCD Updates'!$P$44,IF(B34=1,'Annual HCD Updates'!$Q$44,IF(B34=2,'Annual HCD Updates'!$R$44,IF(B34=3,'Annual HCD Updates'!$S$44,IF(B34=4,'Annual HCD Updates'!$T$44,0))))))</f>
        <v>0</v>
      </c>
      <c r="O34" s="247">
        <f t="shared" si="1"/>
        <v>0</v>
      </c>
      <c r="P34" s="247">
        <f t="shared" si="15"/>
        <v>0</v>
      </c>
      <c r="Q34" s="389">
        <f t="shared" si="16"/>
        <v>0</v>
      </c>
      <c r="R34" s="249"/>
      <c r="S34" s="249">
        <f t="shared" si="2"/>
        <v>0</v>
      </c>
      <c r="T34" s="248">
        <f t="shared" si="17"/>
        <v>0</v>
      </c>
      <c r="W34" s="728">
        <f t="shared" si="3"/>
        <v>0</v>
      </c>
      <c r="X34" s="728">
        <f t="shared" si="4"/>
        <v>0</v>
      </c>
      <c r="Y34" s="393">
        <f t="shared" si="5"/>
        <v>0</v>
      </c>
      <c r="Z34" s="393">
        <f t="shared" si="6"/>
        <v>0</v>
      </c>
      <c r="AA34" s="393">
        <f t="shared" si="7"/>
        <v>0</v>
      </c>
      <c r="AB34" s="393">
        <f t="shared" si="8"/>
        <v>0</v>
      </c>
      <c r="AC34" s="848">
        <f t="shared" si="9"/>
        <v>0</v>
      </c>
      <c r="AD34" s="674">
        <f t="shared" si="10"/>
        <v>0</v>
      </c>
      <c r="AE34" s="674">
        <f t="shared" si="11"/>
        <v>0</v>
      </c>
      <c r="AF34" s="674">
        <f t="shared" si="12"/>
        <v>0</v>
      </c>
      <c r="AG34" s="674">
        <f t="shared" si="13"/>
        <v>0</v>
      </c>
      <c r="AH34" s="728">
        <f t="shared" si="14"/>
        <v>0</v>
      </c>
    </row>
    <row r="35" spans="1:34" ht="17.25" customHeight="1">
      <c r="A35" s="279"/>
      <c r="B35" s="76" t="s">
        <v>106</v>
      </c>
      <c r="C35" s="77">
        <v>0.2</v>
      </c>
      <c r="D35" s="125"/>
      <c r="E35" s="278"/>
      <c r="F35" s="125"/>
      <c r="G35" s="71" t="s">
        <v>146</v>
      </c>
      <c r="H35" s="71"/>
      <c r="I35" s="71"/>
      <c r="J35" s="71"/>
      <c r="K35" s="249"/>
      <c r="L35" s="245">
        <f t="shared" si="0"/>
        <v>0</v>
      </c>
      <c r="M35" s="245">
        <f>IF(B35="SRO",LOOKUP(C35,'Annual HCD Updates'!$K$15:$K$18,'Annual HCD Updates'!$M$15:$M$18),IF(B35=0,LOOKUP(C35,'Annual HCD Updates'!$K$15:$K$18,'Annual HCD Updates'!$N$15:$N$18),IF(B35=1,LOOKUP(C35,'Annual HCD Updates'!$K$15:$K$18,'Annual HCD Updates'!$O$15:$O$18),IF(B35=2,LOOKUP(C35,'Annual HCD Updates'!$K$15:$K$18,'Annual HCD Updates'!$P$15:$P$18),IF(B35=3,LOOKUP(C35,'Annual HCD Updates'!$K$15:$K$18,'Annual HCD Updates'!$Q$15:$Q$18),IF(B35=4,LOOKUP(C35,'Annual HCD Updates'!$K$15:$K$18,'Annual HCD Updates'!$R$15:$R$18),0))))))</f>
        <v>0</v>
      </c>
      <c r="N35" s="246">
        <f>IF(B35="SRO",'Annual HCD Updates'!$O$44,IF(B35=0,'Annual HCD Updates'!$P$44,IF(B35=1,'Annual HCD Updates'!$Q$44,IF(B35=2,'Annual HCD Updates'!$R$44,IF(B35=3,'Annual HCD Updates'!$S$44,IF(B35=4,'Annual HCD Updates'!$T$44,0))))))</f>
        <v>0</v>
      </c>
      <c r="O35" s="247">
        <f t="shared" si="1"/>
        <v>0</v>
      </c>
      <c r="P35" s="247">
        <f t="shared" si="15"/>
        <v>0</v>
      </c>
      <c r="Q35" s="389">
        <f t="shared" si="16"/>
        <v>0</v>
      </c>
      <c r="R35" s="249"/>
      <c r="S35" s="249">
        <f t="shared" si="2"/>
        <v>0</v>
      </c>
      <c r="T35" s="248">
        <f t="shared" si="17"/>
        <v>0</v>
      </c>
      <c r="W35" s="728">
        <f t="shared" si="3"/>
        <v>0</v>
      </c>
      <c r="X35" s="728">
        <f t="shared" si="4"/>
        <v>0</v>
      </c>
      <c r="Y35" s="393">
        <f t="shared" si="5"/>
        <v>0</v>
      </c>
      <c r="Z35" s="393">
        <f t="shared" si="6"/>
        <v>0</v>
      </c>
      <c r="AA35" s="393">
        <f t="shared" si="7"/>
        <v>0</v>
      </c>
      <c r="AB35" s="393">
        <f t="shared" si="8"/>
        <v>0</v>
      </c>
      <c r="AC35" s="848">
        <f t="shared" si="9"/>
        <v>0</v>
      </c>
      <c r="AD35" s="674">
        <f t="shared" si="10"/>
        <v>0</v>
      </c>
      <c r="AE35" s="674">
        <f t="shared" si="11"/>
        <v>0</v>
      </c>
      <c r="AF35" s="674">
        <f t="shared" si="12"/>
        <v>0</v>
      </c>
      <c r="AG35" s="674">
        <f t="shared" si="13"/>
        <v>0</v>
      </c>
      <c r="AH35" s="728">
        <f t="shared" si="14"/>
        <v>0</v>
      </c>
    </row>
    <row r="36" spans="1:34" ht="17.25" customHeight="1">
      <c r="A36" s="279"/>
      <c r="B36" s="76" t="s">
        <v>106</v>
      </c>
      <c r="C36" s="77">
        <v>0.2</v>
      </c>
      <c r="D36" s="125"/>
      <c r="E36" s="278"/>
      <c r="F36" s="125"/>
      <c r="G36" s="71" t="s">
        <v>146</v>
      </c>
      <c r="H36" s="71"/>
      <c r="I36" s="71"/>
      <c r="J36" s="71"/>
      <c r="K36" s="249"/>
      <c r="L36" s="245">
        <f t="shared" si="0"/>
        <v>0</v>
      </c>
      <c r="M36" s="245">
        <f>IF(B36="SRO",LOOKUP(C36,'Annual HCD Updates'!$K$15:$K$18,'Annual HCD Updates'!$M$15:$M$18),IF(B36=0,LOOKUP(C36,'Annual HCD Updates'!$K$15:$K$18,'Annual HCD Updates'!$N$15:$N$18),IF(B36=1,LOOKUP(C36,'Annual HCD Updates'!$K$15:$K$18,'Annual HCD Updates'!$O$15:$O$18),IF(B36=2,LOOKUP(C36,'Annual HCD Updates'!$K$15:$K$18,'Annual HCD Updates'!$P$15:$P$18),IF(B36=3,LOOKUP(C36,'Annual HCD Updates'!$K$15:$K$18,'Annual HCD Updates'!$Q$15:$Q$18),IF(B36=4,LOOKUP(C36,'Annual HCD Updates'!$K$15:$K$18,'Annual HCD Updates'!$R$15:$R$18),0))))))</f>
        <v>0</v>
      </c>
      <c r="N36" s="246">
        <f>IF(B36="SRO",'Annual HCD Updates'!$O$44,IF(B36=0,'Annual HCD Updates'!$P$44,IF(B36=1,'Annual HCD Updates'!$Q$44,IF(B36=2,'Annual HCD Updates'!$R$44,IF(B36=3,'Annual HCD Updates'!$S$44,IF(B36=4,'Annual HCD Updates'!$T$44,0))))))</f>
        <v>0</v>
      </c>
      <c r="O36" s="247">
        <f t="shared" si="1"/>
        <v>0</v>
      </c>
      <c r="P36" s="247">
        <f t="shared" si="15"/>
        <v>0</v>
      </c>
      <c r="Q36" s="389">
        <f t="shared" si="16"/>
        <v>0</v>
      </c>
      <c r="R36" s="249"/>
      <c r="S36" s="249">
        <f t="shared" si="2"/>
        <v>0</v>
      </c>
      <c r="T36" s="248">
        <f t="shared" si="17"/>
        <v>0</v>
      </c>
      <c r="W36" s="728">
        <f t="shared" si="3"/>
        <v>0</v>
      </c>
      <c r="X36" s="728">
        <f t="shared" si="4"/>
        <v>0</v>
      </c>
      <c r="Y36" s="393">
        <f t="shared" si="5"/>
        <v>0</v>
      </c>
      <c r="Z36" s="393">
        <f t="shared" si="6"/>
        <v>0</v>
      </c>
      <c r="AA36" s="393">
        <f t="shared" si="7"/>
        <v>0</v>
      </c>
      <c r="AB36" s="393">
        <f t="shared" si="8"/>
        <v>0</v>
      </c>
      <c r="AC36" s="848">
        <f t="shared" si="9"/>
        <v>0</v>
      </c>
      <c r="AD36" s="674">
        <f t="shared" si="10"/>
        <v>0</v>
      </c>
      <c r="AE36" s="674">
        <f t="shared" si="11"/>
        <v>0</v>
      </c>
      <c r="AF36" s="674">
        <f t="shared" si="12"/>
        <v>0</v>
      </c>
      <c r="AG36" s="674">
        <f t="shared" si="13"/>
        <v>0</v>
      </c>
      <c r="AH36" s="728">
        <f t="shared" si="14"/>
        <v>0</v>
      </c>
    </row>
    <row r="37" spans="1:34" ht="17.25" customHeight="1">
      <c r="A37" s="279"/>
      <c r="B37" s="76" t="s">
        <v>106</v>
      </c>
      <c r="C37" s="77">
        <v>0.2</v>
      </c>
      <c r="D37" s="125"/>
      <c r="E37" s="278"/>
      <c r="F37" s="125"/>
      <c r="G37" s="71" t="s">
        <v>146</v>
      </c>
      <c r="H37" s="71"/>
      <c r="I37" s="71"/>
      <c r="J37" s="71"/>
      <c r="K37" s="249"/>
      <c r="L37" s="245">
        <f t="shared" si="0"/>
        <v>0</v>
      </c>
      <c r="M37" s="245">
        <f>IF(B37="SRO",LOOKUP(C37,'Annual HCD Updates'!$K$15:$K$18,'Annual HCD Updates'!$M$15:$M$18),IF(B37=0,LOOKUP(C37,'Annual HCD Updates'!$K$15:$K$18,'Annual HCD Updates'!$N$15:$N$18),IF(B37=1,LOOKUP(C37,'Annual HCD Updates'!$K$15:$K$18,'Annual HCD Updates'!$O$15:$O$18),IF(B37=2,LOOKUP(C37,'Annual HCD Updates'!$K$15:$K$18,'Annual HCD Updates'!$P$15:$P$18),IF(B37=3,LOOKUP(C37,'Annual HCD Updates'!$K$15:$K$18,'Annual HCD Updates'!$Q$15:$Q$18),IF(B37=4,LOOKUP(C37,'Annual HCD Updates'!$K$15:$K$18,'Annual HCD Updates'!$R$15:$R$18),0))))))</f>
        <v>0</v>
      </c>
      <c r="N37" s="246">
        <f>IF(B37="SRO",'Annual HCD Updates'!$O$44,IF(B37=0,'Annual HCD Updates'!$P$44,IF(B37=1,'Annual HCD Updates'!$Q$44,IF(B37=2,'Annual HCD Updates'!$R$44,IF(B37=3,'Annual HCD Updates'!$S$44,IF(B37=4,'Annual HCD Updates'!$T$44,0))))))</f>
        <v>0</v>
      </c>
      <c r="O37" s="247">
        <f t="shared" si="1"/>
        <v>0</v>
      </c>
      <c r="P37" s="247">
        <f t="shared" si="15"/>
        <v>0</v>
      </c>
      <c r="Q37" s="389">
        <f t="shared" si="16"/>
        <v>0</v>
      </c>
      <c r="R37" s="249"/>
      <c r="S37" s="249">
        <f t="shared" si="2"/>
        <v>0</v>
      </c>
      <c r="T37" s="248">
        <f t="shared" si="17"/>
        <v>0</v>
      </c>
      <c r="W37" s="728">
        <f t="shared" si="3"/>
        <v>0</v>
      </c>
      <c r="X37" s="728">
        <f t="shared" si="4"/>
        <v>0</v>
      </c>
      <c r="Y37" s="393">
        <f t="shared" si="5"/>
        <v>0</v>
      </c>
      <c r="Z37" s="393">
        <f t="shared" si="6"/>
        <v>0</v>
      </c>
      <c r="AA37" s="393">
        <f t="shared" si="7"/>
        <v>0</v>
      </c>
      <c r="AB37" s="393">
        <f t="shared" si="8"/>
        <v>0</v>
      </c>
      <c r="AC37" s="848">
        <f t="shared" si="9"/>
        <v>0</v>
      </c>
      <c r="AD37" s="674">
        <f t="shared" si="10"/>
        <v>0</v>
      </c>
      <c r="AE37" s="674">
        <f t="shared" si="11"/>
        <v>0</v>
      </c>
      <c r="AF37" s="674">
        <f t="shared" si="12"/>
        <v>0</v>
      </c>
      <c r="AG37" s="674">
        <f t="shared" si="13"/>
        <v>0</v>
      </c>
      <c r="AH37" s="728">
        <f t="shared" si="14"/>
        <v>0</v>
      </c>
    </row>
    <row r="38" spans="1:34" ht="17.25" customHeight="1">
      <c r="A38" s="279"/>
      <c r="B38" s="76" t="s">
        <v>106</v>
      </c>
      <c r="C38" s="77">
        <v>0.2</v>
      </c>
      <c r="D38" s="125"/>
      <c r="E38" s="278"/>
      <c r="F38" s="125"/>
      <c r="G38" s="71" t="s">
        <v>146</v>
      </c>
      <c r="H38" s="71"/>
      <c r="I38" s="71"/>
      <c r="J38" s="71"/>
      <c r="K38" s="249"/>
      <c r="L38" s="245">
        <f t="shared" si="0"/>
        <v>0</v>
      </c>
      <c r="M38" s="245">
        <f>IF(B38="SRO",LOOKUP(C38,'Annual HCD Updates'!$K$15:$K$18,'Annual HCD Updates'!$M$15:$M$18),IF(B38=0,LOOKUP(C38,'Annual HCD Updates'!$K$15:$K$18,'Annual HCD Updates'!$N$15:$N$18),IF(B38=1,LOOKUP(C38,'Annual HCD Updates'!$K$15:$K$18,'Annual HCD Updates'!$O$15:$O$18),IF(B38=2,LOOKUP(C38,'Annual HCD Updates'!$K$15:$K$18,'Annual HCD Updates'!$P$15:$P$18),IF(B38=3,LOOKUP(C38,'Annual HCD Updates'!$K$15:$K$18,'Annual HCD Updates'!$Q$15:$Q$18),IF(B38=4,LOOKUP(C38,'Annual HCD Updates'!$K$15:$K$18,'Annual HCD Updates'!$R$15:$R$18),0))))))</f>
        <v>0</v>
      </c>
      <c r="N38" s="246">
        <f>IF(B38="SRO",'Annual HCD Updates'!$O$44,IF(B38=0,'Annual HCD Updates'!$P$44,IF(B38=1,'Annual HCD Updates'!$Q$44,IF(B38=2,'Annual HCD Updates'!$R$44,IF(B38=3,'Annual HCD Updates'!$S$44,IF(B38=4,'Annual HCD Updates'!$T$44,0))))))</f>
        <v>0</v>
      </c>
      <c r="O38" s="247">
        <f t="shared" si="1"/>
        <v>0</v>
      </c>
      <c r="P38" s="247">
        <f t="shared" si="15"/>
        <v>0</v>
      </c>
      <c r="Q38" s="389">
        <f t="shared" si="16"/>
        <v>0</v>
      </c>
      <c r="R38" s="249"/>
      <c r="S38" s="249">
        <f t="shared" si="2"/>
        <v>0</v>
      </c>
      <c r="T38" s="248">
        <f t="shared" si="17"/>
        <v>0</v>
      </c>
      <c r="W38" s="728">
        <f t="shared" si="3"/>
        <v>0</v>
      </c>
      <c r="X38" s="728">
        <f t="shared" si="4"/>
        <v>0</v>
      </c>
      <c r="Y38" s="393">
        <f t="shared" si="5"/>
        <v>0</v>
      </c>
      <c r="Z38" s="393">
        <f t="shared" si="6"/>
        <v>0</v>
      </c>
      <c r="AA38" s="393">
        <f t="shared" si="7"/>
        <v>0</v>
      </c>
      <c r="AB38" s="393">
        <f t="shared" si="8"/>
        <v>0</v>
      </c>
      <c r="AC38" s="848">
        <f t="shared" si="9"/>
        <v>0</v>
      </c>
      <c r="AD38" s="674">
        <f t="shared" si="10"/>
        <v>0</v>
      </c>
      <c r="AE38" s="674">
        <f t="shared" si="11"/>
        <v>0</v>
      </c>
      <c r="AF38" s="674">
        <f t="shared" si="12"/>
        <v>0</v>
      </c>
      <c r="AG38" s="674">
        <f t="shared" si="13"/>
        <v>0</v>
      </c>
      <c r="AH38" s="728">
        <f t="shared" si="14"/>
        <v>0</v>
      </c>
    </row>
    <row r="39" spans="1:34" ht="18">
      <c r="A39" s="427"/>
      <c r="B39" s="849" t="s">
        <v>141</v>
      </c>
      <c r="D39" s="850">
        <f>SUM(D8:D38)</f>
        <v>0</v>
      </c>
      <c r="F39" s="850">
        <f>SUMPRODUCT(F8:F38,D8:D38)</f>
        <v>0</v>
      </c>
      <c r="G39" s="851">
        <f>Y39</f>
        <v>0</v>
      </c>
      <c r="H39" s="851">
        <f>+Z39</f>
        <v>0</v>
      </c>
      <c r="I39" s="851">
        <f>+AA39</f>
        <v>0</v>
      </c>
      <c r="J39" s="852">
        <f>AB39</f>
        <v>0</v>
      </c>
      <c r="L39" s="850">
        <f>SUM(L8:L38)</f>
        <v>0</v>
      </c>
      <c r="M39" s="850">
        <f>SUM(M8:M38)</f>
        <v>0</v>
      </c>
      <c r="N39" s="853"/>
      <c r="O39" s="853"/>
      <c r="P39" s="850">
        <f>SUM(P8:P38)</f>
        <v>0</v>
      </c>
      <c r="Q39" s="850">
        <f>SUM(Q8:Q38)</f>
        <v>0</v>
      </c>
      <c r="R39" s="850">
        <f>SUM(R8:R38)</f>
        <v>0</v>
      </c>
      <c r="S39" s="850"/>
      <c r="T39" s="850">
        <f>SUM(T8:T38)</f>
        <v>0</v>
      </c>
      <c r="W39" s="728">
        <f>SUM(W8:W38)</f>
        <v>0</v>
      </c>
      <c r="X39" s="728"/>
      <c r="Y39" s="728">
        <f aca="true" t="shared" si="18" ref="Y39:AH39">SUM(Y8:Y38)</f>
        <v>0</v>
      </c>
      <c r="Z39" s="728">
        <f t="shared" si="18"/>
        <v>0</v>
      </c>
      <c r="AA39" s="728">
        <f t="shared" si="18"/>
        <v>0</v>
      </c>
      <c r="AB39" s="728">
        <f t="shared" si="18"/>
        <v>0</v>
      </c>
      <c r="AC39" s="854">
        <f t="shared" si="18"/>
        <v>0</v>
      </c>
      <c r="AD39" s="728">
        <f t="shared" si="18"/>
        <v>0</v>
      </c>
      <c r="AE39" s="728">
        <f t="shared" si="18"/>
        <v>0</v>
      </c>
      <c r="AF39" s="728">
        <f t="shared" si="18"/>
        <v>0</v>
      </c>
      <c r="AG39" s="728">
        <f t="shared" si="18"/>
        <v>0</v>
      </c>
      <c r="AH39" s="728">
        <f t="shared" si="18"/>
        <v>0</v>
      </c>
    </row>
    <row r="40" spans="1:34" ht="18.75" customHeight="1">
      <c r="A40" s="427"/>
      <c r="B40" s="849" t="s">
        <v>164</v>
      </c>
      <c r="H40" s="855"/>
      <c r="I40" s="393"/>
      <c r="J40" s="393"/>
      <c r="K40" s="393"/>
      <c r="L40" s="856">
        <f>L39*12</f>
        <v>0</v>
      </c>
      <c r="M40" s="856">
        <f>M39*12</f>
        <v>0</v>
      </c>
      <c r="N40" s="393"/>
      <c r="O40" s="857"/>
      <c r="P40" s="858">
        <f>P39*12</f>
        <v>0</v>
      </c>
      <c r="Q40" s="858">
        <f>Q39*12</f>
        <v>0</v>
      </c>
      <c r="R40" s="858"/>
      <c r="S40" s="858">
        <f>S39*12</f>
        <v>0</v>
      </c>
      <c r="T40" s="858">
        <f>T39*12</f>
        <v>0</v>
      </c>
      <c r="U40" s="623"/>
      <c r="V40" s="623"/>
      <c r="AA40" s="393"/>
      <c r="AG40" s="728">
        <f>SUM(AD39:AG39)</f>
        <v>0</v>
      </c>
      <c r="AH40" s="728">
        <f>AG40+AH39</f>
        <v>0</v>
      </c>
    </row>
    <row r="41" spans="20:27" ht="16.5" thickBot="1">
      <c r="T41" s="427"/>
      <c r="AA41" s="393"/>
    </row>
    <row r="42" spans="1:29" ht="15.75">
      <c r="A42" s="427"/>
      <c r="B42" s="1123" t="s">
        <v>529</v>
      </c>
      <c r="C42" s="1124"/>
      <c r="D42" s="1124"/>
      <c r="E42" s="1124"/>
      <c r="F42" s="1124"/>
      <c r="G42" s="1124"/>
      <c r="H42" s="1012"/>
      <c r="J42" s="1123" t="s">
        <v>49</v>
      </c>
      <c r="K42" s="1124"/>
      <c r="L42" s="1124"/>
      <c r="M42" s="1124"/>
      <c r="N42" s="1124"/>
      <c r="O42" s="1012"/>
      <c r="P42" s="859"/>
      <c r="T42" s="427"/>
      <c r="X42" s="1155" t="s">
        <v>111</v>
      </c>
      <c r="Y42" s="1155"/>
      <c r="Z42" s="1155"/>
      <c r="AA42" s="860"/>
      <c r="AB42" s="860"/>
      <c r="AC42" s="861"/>
    </row>
    <row r="43" spans="1:29" ht="15.75" customHeight="1">
      <c r="A43" s="427"/>
      <c r="B43" s="1180" t="s">
        <v>107</v>
      </c>
      <c r="C43" s="1181" t="s">
        <v>152</v>
      </c>
      <c r="D43" s="1181" t="s">
        <v>103</v>
      </c>
      <c r="E43" s="1157" t="s">
        <v>486</v>
      </c>
      <c r="F43" s="1157" t="s">
        <v>531</v>
      </c>
      <c r="G43" s="1157" t="s">
        <v>487</v>
      </c>
      <c r="H43" s="1173"/>
      <c r="J43" s="428" t="s">
        <v>528</v>
      </c>
      <c r="K43" s="489"/>
      <c r="L43" s="393"/>
      <c r="M43" s="393"/>
      <c r="O43" s="862">
        <f>Q40</f>
        <v>0</v>
      </c>
      <c r="P43" s="863"/>
      <c r="T43" s="427"/>
      <c r="X43" s="860" t="s">
        <v>87</v>
      </c>
      <c r="Y43" s="860" t="s">
        <v>109</v>
      </c>
      <c r="Z43" s="860" t="s">
        <v>110</v>
      </c>
      <c r="AA43" s="860" t="s">
        <v>213</v>
      </c>
      <c r="AB43" s="860" t="s">
        <v>110</v>
      </c>
      <c r="AC43" s="844"/>
    </row>
    <row r="44" spans="1:29" ht="28.5" customHeight="1">
      <c r="A44" s="427"/>
      <c r="B44" s="1180"/>
      <c r="C44" s="1181"/>
      <c r="D44" s="1181"/>
      <c r="E44" s="1157"/>
      <c r="F44" s="1157"/>
      <c r="G44" s="1157"/>
      <c r="H44" s="1173"/>
      <c r="J44" s="428" t="s">
        <v>108</v>
      </c>
      <c r="K44" s="489"/>
      <c r="L44" s="393"/>
      <c r="M44" s="393"/>
      <c r="O44" s="862">
        <f>T40</f>
        <v>0</v>
      </c>
      <c r="P44" s="863"/>
      <c r="T44" s="427"/>
      <c r="X44" s="864">
        <v>0.2</v>
      </c>
      <c r="Y44" s="393">
        <f>SUMIF($C$8:$C$38,$X$44,$D$8:$D$38)</f>
        <v>0</v>
      </c>
      <c r="Z44" s="302" t="e">
        <f aca="true" t="shared" si="19" ref="Z44:Z58">+Y44/$Y$59</f>
        <v>#DIV/0!</v>
      </c>
      <c r="AA44" s="393">
        <f aca="true" t="shared" si="20" ref="AA44:AA58">SUMIF($C$8:$C$38,X44,$F$8:$F$38)</f>
        <v>0</v>
      </c>
      <c r="AB44" s="865" t="e">
        <f>AA44/$AA$59</f>
        <v>#DIV/0!</v>
      </c>
      <c r="AC44" s="240"/>
    </row>
    <row r="45" spans="1:29" ht="15.75">
      <c r="A45" s="427"/>
      <c r="B45" s="376" t="s">
        <v>106</v>
      </c>
      <c r="C45" s="377"/>
      <c r="D45" s="377"/>
      <c r="E45" s="72"/>
      <c r="F45" s="72"/>
      <c r="G45" s="1171">
        <f>(F45*C45)*12</f>
        <v>0</v>
      </c>
      <c r="H45" s="1172"/>
      <c r="J45" s="428" t="s">
        <v>516</v>
      </c>
      <c r="K45" s="708"/>
      <c r="N45" s="382" t="s">
        <v>496</v>
      </c>
      <c r="O45" s="378"/>
      <c r="P45" s="863"/>
      <c r="T45" s="427"/>
      <c r="X45" s="864">
        <v>0.25</v>
      </c>
      <c r="Y45" s="393">
        <f>SUMIF($C$8:$C$38,$X$45,$D$8:$D$38)</f>
        <v>0</v>
      </c>
      <c r="Z45" s="302" t="e">
        <f t="shared" si="19"/>
        <v>#DIV/0!</v>
      </c>
      <c r="AA45" s="393">
        <f t="shared" si="20"/>
        <v>0</v>
      </c>
      <c r="AB45" s="865" t="e">
        <f aca="true" t="shared" si="21" ref="AB45:AB58">AA45/$AA$59</f>
        <v>#DIV/0!</v>
      </c>
      <c r="AC45" s="240"/>
    </row>
    <row r="46" spans="1:29" ht="15.75">
      <c r="A46" s="427"/>
      <c r="B46" s="376" t="s">
        <v>106</v>
      </c>
      <c r="C46" s="377"/>
      <c r="D46" s="377"/>
      <c r="E46" s="72"/>
      <c r="F46" s="72"/>
      <c r="G46" s="1171">
        <f>+F46*C46</f>
        <v>0</v>
      </c>
      <c r="H46" s="1172"/>
      <c r="J46" s="428" t="s">
        <v>516</v>
      </c>
      <c r="K46" s="708"/>
      <c r="N46" s="382" t="s">
        <v>497</v>
      </c>
      <c r="O46" s="378"/>
      <c r="P46" s="863"/>
      <c r="T46" s="427"/>
      <c r="X46" s="864">
        <v>0.3</v>
      </c>
      <c r="Y46" s="393">
        <f aca="true" t="shared" si="22" ref="Y46:Y57">SUMIF($C$8:$C$38,X46,$D$8:$D$38)</f>
        <v>0</v>
      </c>
      <c r="Z46" s="302" t="e">
        <f t="shared" si="19"/>
        <v>#DIV/0!</v>
      </c>
      <c r="AA46" s="393">
        <f t="shared" si="20"/>
        <v>0</v>
      </c>
      <c r="AB46" s="865" t="e">
        <f t="shared" si="21"/>
        <v>#DIV/0!</v>
      </c>
      <c r="AC46" s="240"/>
    </row>
    <row r="47" spans="1:29" ht="18.75">
      <c r="A47" s="427"/>
      <c r="B47" s="376" t="s">
        <v>106</v>
      </c>
      <c r="C47" s="377"/>
      <c r="D47" s="377"/>
      <c r="E47" s="72">
        <v>0</v>
      </c>
      <c r="F47" s="72">
        <v>0</v>
      </c>
      <c r="G47" s="1171">
        <f>+F47*C47</f>
        <v>0</v>
      </c>
      <c r="H47" s="1172"/>
      <c r="J47" s="550" t="s">
        <v>527</v>
      </c>
      <c r="K47" s="397"/>
      <c r="L47" s="476"/>
      <c r="M47" s="476"/>
      <c r="O47" s="866">
        <f>SUM(O43:O46)</f>
        <v>0</v>
      </c>
      <c r="P47" s="863"/>
      <c r="T47" s="427"/>
      <c r="X47" s="864">
        <v>0.35</v>
      </c>
      <c r="Y47" s="393">
        <f t="shared" si="22"/>
        <v>0</v>
      </c>
      <c r="Z47" s="302" t="e">
        <f t="shared" si="19"/>
        <v>#DIV/0!</v>
      </c>
      <c r="AA47" s="393">
        <f t="shared" si="20"/>
        <v>0</v>
      </c>
      <c r="AB47" s="865" t="e">
        <f t="shared" si="21"/>
        <v>#DIV/0!</v>
      </c>
      <c r="AC47" s="240"/>
    </row>
    <row r="48" spans="1:37" ht="15.75">
      <c r="A48" s="427"/>
      <c r="B48" s="376" t="s">
        <v>106</v>
      </c>
      <c r="C48" s="377"/>
      <c r="D48" s="377"/>
      <c r="E48" s="72"/>
      <c r="F48" s="72"/>
      <c r="G48" s="1171">
        <f>+F48*C48</f>
        <v>0</v>
      </c>
      <c r="H48" s="1172"/>
      <c r="J48" s="551"/>
      <c r="O48" s="825"/>
      <c r="P48" s="867"/>
      <c r="T48" s="623"/>
      <c r="V48" s="623"/>
      <c r="X48" s="864">
        <v>0.4</v>
      </c>
      <c r="Y48" s="393">
        <f t="shared" si="22"/>
        <v>0</v>
      </c>
      <c r="Z48" s="302" t="e">
        <f t="shared" si="19"/>
        <v>#DIV/0!</v>
      </c>
      <c r="AA48" s="393">
        <f t="shared" si="20"/>
        <v>0</v>
      </c>
      <c r="AB48" s="865" t="e">
        <f t="shared" si="21"/>
        <v>#DIV/0!</v>
      </c>
      <c r="AC48" s="240"/>
      <c r="AI48" s="427"/>
      <c r="AJ48" s="427"/>
      <c r="AK48" s="427"/>
    </row>
    <row r="49" spans="1:37" ht="18.75">
      <c r="A49" s="427"/>
      <c r="B49" s="376" t="s">
        <v>106</v>
      </c>
      <c r="C49" s="377"/>
      <c r="D49" s="377"/>
      <c r="E49" s="72"/>
      <c r="F49" s="72"/>
      <c r="G49" s="1171">
        <f>+F49*C49</f>
        <v>0</v>
      </c>
      <c r="H49" s="1172"/>
      <c r="I49" s="393"/>
      <c r="J49" s="409" t="s">
        <v>526</v>
      </c>
      <c r="K49" s="708"/>
      <c r="O49" s="862">
        <f>P40</f>
        <v>0</v>
      </c>
      <c r="P49" s="868"/>
      <c r="T49" s="623"/>
      <c r="V49" s="623"/>
      <c r="X49" s="864">
        <v>0.45</v>
      </c>
      <c r="Y49" s="393">
        <f t="shared" si="22"/>
        <v>0</v>
      </c>
      <c r="Z49" s="302" t="e">
        <f t="shared" si="19"/>
        <v>#DIV/0!</v>
      </c>
      <c r="AA49" s="393">
        <f t="shared" si="20"/>
        <v>0</v>
      </c>
      <c r="AB49" s="865" t="e">
        <f t="shared" si="21"/>
        <v>#DIV/0!</v>
      </c>
      <c r="AC49" s="240"/>
      <c r="AI49" s="427"/>
      <c r="AJ49" s="427"/>
      <c r="AK49" s="427"/>
    </row>
    <row r="50" spans="1:37" ht="15.75" customHeight="1">
      <c r="A50" s="427"/>
      <c r="B50" s="869" t="s">
        <v>145</v>
      </c>
      <c r="C50" s="1174">
        <f>SUM(C45:C49)</f>
        <v>0</v>
      </c>
      <c r="D50" s="1176"/>
      <c r="E50" s="1174">
        <f>SUM(E45:E49)</f>
        <v>0</v>
      </c>
      <c r="F50" s="1174">
        <f>SUM(F45:F49)</f>
        <v>0</v>
      </c>
      <c r="G50" s="1174">
        <f>SUM(G45:H49)</f>
        <v>0</v>
      </c>
      <c r="H50" s="1178"/>
      <c r="I50" s="393"/>
      <c r="J50" s="428" t="s">
        <v>108</v>
      </c>
      <c r="O50" s="862">
        <f>T40</f>
        <v>0</v>
      </c>
      <c r="T50" s="623"/>
      <c r="V50" s="623"/>
      <c r="X50" s="864">
        <v>0.5</v>
      </c>
      <c r="Y50" s="393">
        <f t="shared" si="22"/>
        <v>0</v>
      </c>
      <c r="Z50" s="302" t="e">
        <f t="shared" si="19"/>
        <v>#DIV/0!</v>
      </c>
      <c r="AA50" s="393">
        <f t="shared" si="20"/>
        <v>0</v>
      </c>
      <c r="AB50" s="865" t="e">
        <f t="shared" si="21"/>
        <v>#DIV/0!</v>
      </c>
      <c r="AC50" s="240"/>
      <c r="AI50" s="427"/>
      <c r="AJ50" s="427"/>
      <c r="AK50" s="427"/>
    </row>
    <row r="51" spans="1:37" ht="19.5" thickBot="1">
      <c r="A51" s="427"/>
      <c r="B51" s="870"/>
      <c r="C51" s="1175"/>
      <c r="D51" s="1177"/>
      <c r="E51" s="1175"/>
      <c r="F51" s="1175"/>
      <c r="G51" s="1175"/>
      <c r="H51" s="1179"/>
      <c r="I51" s="393"/>
      <c r="J51" s="428" t="s">
        <v>530</v>
      </c>
      <c r="O51" s="862">
        <f>G50</f>
        <v>0</v>
      </c>
      <c r="P51" s="871"/>
      <c r="T51" s="623"/>
      <c r="V51" s="623"/>
      <c r="X51" s="864">
        <v>0.55</v>
      </c>
      <c r="Y51" s="393">
        <f t="shared" si="22"/>
        <v>0</v>
      </c>
      <c r="Z51" s="302" t="e">
        <f t="shared" si="19"/>
        <v>#DIV/0!</v>
      </c>
      <c r="AA51" s="393">
        <f t="shared" si="20"/>
        <v>0</v>
      </c>
      <c r="AB51" s="865" t="e">
        <f t="shared" si="21"/>
        <v>#DIV/0!</v>
      </c>
      <c r="AC51" s="240"/>
      <c r="AI51" s="427"/>
      <c r="AJ51" s="427"/>
      <c r="AK51" s="427"/>
    </row>
    <row r="52" spans="1:37" ht="15.75">
      <c r="A52" s="427"/>
      <c r="B52" s="872"/>
      <c r="C52" s="393"/>
      <c r="D52" s="393"/>
      <c r="E52" s="390"/>
      <c r="F52" s="390"/>
      <c r="G52" s="1156"/>
      <c r="H52" s="1156"/>
      <c r="I52" s="393"/>
      <c r="J52" s="428" t="s">
        <v>516</v>
      </c>
      <c r="K52" s="708"/>
      <c r="N52" s="382" t="s">
        <v>496</v>
      </c>
      <c r="O52" s="378"/>
      <c r="P52" s="393"/>
      <c r="T52" s="623"/>
      <c r="V52" s="623"/>
      <c r="X52" s="864">
        <v>0.6</v>
      </c>
      <c r="Y52" s="393">
        <f t="shared" si="22"/>
        <v>0</v>
      </c>
      <c r="Z52" s="302" t="e">
        <f t="shared" si="19"/>
        <v>#DIV/0!</v>
      </c>
      <c r="AA52" s="393">
        <f t="shared" si="20"/>
        <v>0</v>
      </c>
      <c r="AB52" s="865" t="e">
        <f t="shared" si="21"/>
        <v>#DIV/0!</v>
      </c>
      <c r="AC52" s="240"/>
      <c r="AI52" s="427"/>
      <c r="AJ52" s="427"/>
      <c r="AK52" s="427"/>
    </row>
    <row r="53" spans="1:37" ht="15.75">
      <c r="A53" s="427"/>
      <c r="I53" s="393"/>
      <c r="J53" s="428" t="s">
        <v>516</v>
      </c>
      <c r="K53" s="708"/>
      <c r="N53" s="382" t="s">
        <v>497</v>
      </c>
      <c r="O53" s="378"/>
      <c r="P53" s="873"/>
      <c r="T53" s="623"/>
      <c r="V53" s="623"/>
      <c r="X53" s="864">
        <v>0.7</v>
      </c>
      <c r="Y53" s="393">
        <f t="shared" si="22"/>
        <v>0</v>
      </c>
      <c r="Z53" s="302" t="e">
        <f t="shared" si="19"/>
        <v>#DIV/0!</v>
      </c>
      <c r="AA53" s="393">
        <f t="shared" si="20"/>
        <v>0</v>
      </c>
      <c r="AB53" s="865" t="e">
        <f t="shared" si="21"/>
        <v>#DIV/0!</v>
      </c>
      <c r="AC53" s="240"/>
      <c r="AI53" s="427"/>
      <c r="AJ53" s="427"/>
      <c r="AK53" s="427"/>
    </row>
    <row r="54" spans="1:37" ht="19.5" thickBot="1">
      <c r="A54" s="427"/>
      <c r="I54" s="393"/>
      <c r="J54" s="874" t="s">
        <v>517</v>
      </c>
      <c r="K54" s="875"/>
      <c r="L54" s="671"/>
      <c r="M54" s="671"/>
      <c r="N54" s="696"/>
      <c r="O54" s="876">
        <f>SUM(O49:O53)</f>
        <v>0</v>
      </c>
      <c r="P54" s="873"/>
      <c r="T54" s="623"/>
      <c r="V54" s="623"/>
      <c r="X54" s="864">
        <v>0.8</v>
      </c>
      <c r="Y54" s="393">
        <f t="shared" si="22"/>
        <v>0</v>
      </c>
      <c r="Z54" s="302" t="e">
        <f t="shared" si="19"/>
        <v>#DIV/0!</v>
      </c>
      <c r="AA54" s="393">
        <f t="shared" si="20"/>
        <v>0</v>
      </c>
      <c r="AB54" s="865" t="e">
        <f t="shared" si="21"/>
        <v>#DIV/0!</v>
      </c>
      <c r="AC54" s="240"/>
      <c r="AI54" s="427"/>
      <c r="AJ54" s="427"/>
      <c r="AK54" s="427"/>
    </row>
    <row r="55" spans="1:37" ht="15.75">
      <c r="A55" s="489"/>
      <c r="B55" s="489"/>
      <c r="C55" s="393"/>
      <c r="D55" s="393"/>
      <c r="E55" s="393"/>
      <c r="F55" s="393"/>
      <c r="G55" s="393"/>
      <c r="H55" s="393"/>
      <c r="I55" s="393"/>
      <c r="T55" s="623"/>
      <c r="V55" s="623"/>
      <c r="X55" s="253">
        <v>0.9</v>
      </c>
      <c r="Y55" s="393">
        <f t="shared" si="22"/>
        <v>0</v>
      </c>
      <c r="Z55" s="877" t="e">
        <f t="shared" si="19"/>
        <v>#DIV/0!</v>
      </c>
      <c r="AA55" s="393">
        <f t="shared" si="20"/>
        <v>0</v>
      </c>
      <c r="AB55" s="865" t="e">
        <f t="shared" si="21"/>
        <v>#DIV/0!</v>
      </c>
      <c r="AC55" s="240"/>
      <c r="AI55" s="427"/>
      <c r="AJ55" s="427"/>
      <c r="AK55" s="427"/>
    </row>
    <row r="56" spans="9:37" ht="15.75">
      <c r="I56" s="393"/>
      <c r="T56" s="623"/>
      <c r="V56" s="623"/>
      <c r="X56" s="864">
        <v>1</v>
      </c>
      <c r="Y56" s="393">
        <f t="shared" si="22"/>
        <v>0</v>
      </c>
      <c r="Z56" s="302" t="e">
        <f t="shared" si="19"/>
        <v>#DIV/0!</v>
      </c>
      <c r="AA56" s="393">
        <f t="shared" si="20"/>
        <v>0</v>
      </c>
      <c r="AB56" s="865" t="e">
        <f t="shared" si="21"/>
        <v>#DIV/0!</v>
      </c>
      <c r="AC56" s="240"/>
      <c r="AI56" s="427"/>
      <c r="AJ56" s="427"/>
      <c r="AK56" s="427"/>
    </row>
    <row r="57" spans="9:37" ht="15.75">
      <c r="I57" s="393"/>
      <c r="T57" s="623"/>
      <c r="U57" s="393"/>
      <c r="V57" s="623"/>
      <c r="X57" s="864">
        <v>1.2</v>
      </c>
      <c r="Y57" s="393">
        <f t="shared" si="22"/>
        <v>0</v>
      </c>
      <c r="Z57" s="302" t="e">
        <f t="shared" si="19"/>
        <v>#DIV/0!</v>
      </c>
      <c r="AA57" s="393">
        <f t="shared" si="20"/>
        <v>0</v>
      </c>
      <c r="AB57" s="865" t="e">
        <f t="shared" si="21"/>
        <v>#DIV/0!</v>
      </c>
      <c r="AC57" s="240"/>
      <c r="AI57" s="427"/>
      <c r="AJ57" s="427"/>
      <c r="AK57" s="427"/>
    </row>
    <row r="58" spans="9:37" ht="15.75">
      <c r="I58" s="393"/>
      <c r="T58" s="623"/>
      <c r="U58" s="393"/>
      <c r="V58" s="623"/>
      <c r="X58" s="393" t="s">
        <v>5</v>
      </c>
      <c r="Y58" s="728">
        <f>C50</f>
        <v>0</v>
      </c>
      <c r="Z58" s="877" t="e">
        <f t="shared" si="19"/>
        <v>#DIV/0!</v>
      </c>
      <c r="AA58" s="393">
        <f t="shared" si="20"/>
        <v>0</v>
      </c>
      <c r="AB58" s="865" t="e">
        <f t="shared" si="21"/>
        <v>#DIV/0!</v>
      </c>
      <c r="AC58" s="240"/>
      <c r="AI58" s="427"/>
      <c r="AJ58" s="427"/>
      <c r="AK58" s="427"/>
    </row>
    <row r="59" spans="9:37" ht="15.75">
      <c r="I59" s="393"/>
      <c r="T59" s="623"/>
      <c r="U59" s="393"/>
      <c r="V59" s="623"/>
      <c r="X59" s="476" t="s">
        <v>145</v>
      </c>
      <c r="Y59" s="476">
        <f>SUM(Y44:Y58)</f>
        <v>0</v>
      </c>
      <c r="Z59" s="878" t="e">
        <f>SUM(Z44:Z58)</f>
        <v>#DIV/0!</v>
      </c>
      <c r="AA59" s="393">
        <f>SUM(AA44:AA58)</f>
        <v>0</v>
      </c>
      <c r="AB59" s="499" t="e">
        <f>SUM(AB44:AB58)</f>
        <v>#DIV/0!</v>
      </c>
      <c r="AC59" s="240"/>
      <c r="AI59" s="427"/>
      <c r="AJ59" s="427"/>
      <c r="AK59" s="427"/>
    </row>
    <row r="60" spans="9:37" ht="15.75">
      <c r="I60" s="393"/>
      <c r="T60" s="623"/>
      <c r="U60" s="393"/>
      <c r="V60" s="623"/>
      <c r="AA60" s="393"/>
      <c r="AI60" s="427"/>
      <c r="AJ60" s="427"/>
      <c r="AK60" s="427"/>
    </row>
    <row r="61" spans="9:37" ht="16.5" thickBot="1">
      <c r="I61" s="393"/>
      <c r="T61" s="623"/>
      <c r="U61" s="393"/>
      <c r="V61" s="623"/>
      <c r="AA61" s="393"/>
      <c r="AI61" s="427"/>
      <c r="AJ61" s="427"/>
      <c r="AK61" s="427"/>
    </row>
    <row r="62" spans="9:37" ht="15.75">
      <c r="I62" s="393"/>
      <c r="T62" s="623"/>
      <c r="U62" s="393"/>
      <c r="V62" s="623"/>
      <c r="X62" s="1168" t="s">
        <v>398</v>
      </c>
      <c r="Y62" s="1169"/>
      <c r="Z62" s="1170"/>
      <c r="AA62" s="393"/>
      <c r="AI62" s="427"/>
      <c r="AJ62" s="427"/>
      <c r="AK62" s="427"/>
    </row>
    <row r="63" spans="9:37" ht="15.75">
      <c r="I63" s="393"/>
      <c r="T63" s="623"/>
      <c r="U63" s="393"/>
      <c r="V63" s="623"/>
      <c r="X63" s="879" t="s">
        <v>101</v>
      </c>
      <c r="Y63" s="880" t="s">
        <v>109</v>
      </c>
      <c r="Z63" s="881" t="s">
        <v>110</v>
      </c>
      <c r="AA63" s="393"/>
      <c r="AI63" s="427"/>
      <c r="AJ63" s="427"/>
      <c r="AK63" s="427"/>
    </row>
    <row r="64" spans="9:37" ht="15.75">
      <c r="I64" s="393"/>
      <c r="J64" s="393"/>
      <c r="K64" s="393"/>
      <c r="L64" s="393"/>
      <c r="M64" s="393"/>
      <c r="T64" s="623"/>
      <c r="U64" s="393"/>
      <c r="V64" s="623"/>
      <c r="X64" s="882">
        <v>0</v>
      </c>
      <c r="Y64" s="206">
        <f>(SUMIF($B$8:$B$38,X64,$D$8:$D$38))</f>
        <v>0</v>
      </c>
      <c r="Z64" s="883" t="e">
        <f>+Y64/$Y$69</f>
        <v>#DIV/0!</v>
      </c>
      <c r="AA64" s="393"/>
      <c r="AI64" s="427"/>
      <c r="AJ64" s="427"/>
      <c r="AK64" s="427"/>
    </row>
    <row r="65" spans="9:37" ht="15.75">
      <c r="I65" s="393"/>
      <c r="J65" s="393"/>
      <c r="K65" s="393"/>
      <c r="L65" s="393"/>
      <c r="M65" s="393"/>
      <c r="T65" s="623"/>
      <c r="U65" s="393"/>
      <c r="V65" s="623"/>
      <c r="X65" s="882">
        <v>1</v>
      </c>
      <c r="Y65" s="206">
        <f>(SUMIF($B$8:$B$38,X65,$D$8:$D$38))</f>
        <v>0</v>
      </c>
      <c r="Z65" s="883" t="e">
        <f>+Y65/$Y$69</f>
        <v>#DIV/0!</v>
      </c>
      <c r="AA65" s="393"/>
      <c r="AI65" s="427"/>
      <c r="AJ65" s="427"/>
      <c r="AK65" s="427"/>
    </row>
    <row r="66" spans="9:37" ht="15.75">
      <c r="I66" s="393"/>
      <c r="J66" s="393"/>
      <c r="K66" s="393"/>
      <c r="L66" s="393"/>
      <c r="M66" s="393"/>
      <c r="Q66" s="240"/>
      <c r="R66" s="240"/>
      <c r="S66" s="240"/>
      <c r="T66" s="623"/>
      <c r="U66" s="623"/>
      <c r="V66" s="623"/>
      <c r="X66" s="882">
        <v>2</v>
      </c>
      <c r="Y66" s="206">
        <f>(SUMIF($B$8:$B$38,X66,$D$8:$D$38))</f>
        <v>0</v>
      </c>
      <c r="Z66" s="883" t="e">
        <f>+Y66/$Y$69</f>
        <v>#DIV/0!</v>
      </c>
      <c r="AA66" s="393"/>
      <c r="AI66" s="427"/>
      <c r="AJ66" s="427"/>
      <c r="AK66" s="427"/>
    </row>
    <row r="67" spans="9:37" ht="15.75">
      <c r="I67" s="393"/>
      <c r="J67" s="393"/>
      <c r="K67" s="393"/>
      <c r="L67" s="393"/>
      <c r="M67" s="393"/>
      <c r="Q67" s="623"/>
      <c r="R67" s="623"/>
      <c r="S67" s="623"/>
      <c r="T67" s="623"/>
      <c r="U67" s="623"/>
      <c r="V67" s="623"/>
      <c r="X67" s="882">
        <v>3</v>
      </c>
      <c r="Y67" s="206">
        <f>(SUMIF($B$8:$B$38,X67,$D$8:$D$38))</f>
        <v>0</v>
      </c>
      <c r="Z67" s="883" t="e">
        <f>+Y67/$Y$69</f>
        <v>#DIV/0!</v>
      </c>
      <c r="AA67" s="393"/>
      <c r="AI67" s="427"/>
      <c r="AJ67" s="427"/>
      <c r="AK67" s="427"/>
    </row>
    <row r="68" spans="9:26" ht="15.75">
      <c r="I68" s="393"/>
      <c r="J68" s="393"/>
      <c r="K68" s="393"/>
      <c r="L68" s="393"/>
      <c r="M68" s="393"/>
      <c r="T68" s="427"/>
      <c r="X68" s="882">
        <v>4</v>
      </c>
      <c r="Y68" s="206">
        <f>(SUMIF($B$8:$B$38,X68,$D$8:$D$38))</f>
        <v>0</v>
      </c>
      <c r="Z68" s="883" t="e">
        <f>+Y68/$Y$69</f>
        <v>#DIV/0!</v>
      </c>
    </row>
    <row r="69" spans="9:26" ht="16.5" thickBot="1">
      <c r="I69" s="393"/>
      <c r="J69" s="393"/>
      <c r="K69" s="393"/>
      <c r="L69" s="393"/>
      <c r="M69" s="393"/>
      <c r="T69" s="427"/>
      <c r="X69" s="884" t="s">
        <v>145</v>
      </c>
      <c r="Y69" s="885">
        <f>SUM(Y64:Y68)</f>
        <v>0</v>
      </c>
      <c r="Z69" s="886" t="e">
        <f>SUM(Z64:Z68)</f>
        <v>#DIV/0!</v>
      </c>
    </row>
    <row r="70" spans="1:13" ht="15.75">
      <c r="A70" s="489"/>
      <c r="B70" s="489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</row>
    <row r="71" spans="1:13" ht="15.75">
      <c r="A71" s="489"/>
      <c r="B71" s="489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</row>
    <row r="72" spans="1:13" ht="15.75">
      <c r="A72" s="489"/>
      <c r="B72" s="489"/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</row>
    <row r="73" spans="1:13" ht="15.75">
      <c r="A73" s="489"/>
      <c r="B73" s="489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</row>
    <row r="74" spans="1:13" ht="15.75">
      <c r="A74" s="489"/>
      <c r="B74" s="489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</row>
    <row r="75" spans="1:13" ht="15.75">
      <c r="A75" s="489"/>
      <c r="B75" s="489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</row>
    <row r="76" spans="1:13" ht="15.75">
      <c r="A76" s="489"/>
      <c r="B76" s="489"/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3"/>
    </row>
    <row r="77" spans="1:13" ht="15.75">
      <c r="A77" s="489"/>
      <c r="B77" s="489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</row>
    <row r="78" spans="1:13" ht="15.75">
      <c r="A78" s="489"/>
      <c r="B78" s="489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</row>
    <row r="79" spans="1:13" ht="15.75">
      <c r="A79" s="489"/>
      <c r="B79" s="489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</row>
    <row r="80" spans="1:13" ht="15.75">
      <c r="A80" s="489"/>
      <c r="B80" s="489"/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</row>
    <row r="81" spans="1:9" ht="15.75">
      <c r="A81" s="489"/>
      <c r="B81" s="489"/>
      <c r="C81" s="393"/>
      <c r="D81" s="393"/>
      <c r="E81" s="393"/>
      <c r="F81" s="393"/>
      <c r="G81" s="393"/>
      <c r="H81" s="393"/>
      <c r="I81" s="393"/>
    </row>
    <row r="82" spans="1:9" ht="15.75">
      <c r="A82" s="489"/>
      <c r="B82" s="489"/>
      <c r="C82" s="393"/>
      <c r="D82" s="393"/>
      <c r="E82" s="393"/>
      <c r="F82" s="393"/>
      <c r="G82" s="393"/>
      <c r="H82" s="393"/>
      <c r="I82" s="393"/>
    </row>
    <row r="83" spans="1:9" ht="15.75">
      <c r="A83" s="489"/>
      <c r="B83" s="489"/>
      <c r="C83" s="393"/>
      <c r="D83" s="393"/>
      <c r="E83" s="393"/>
      <c r="F83" s="393"/>
      <c r="G83" s="393"/>
      <c r="H83" s="393"/>
      <c r="I83" s="393"/>
    </row>
    <row r="84" spans="1:9" ht="15.75">
      <c r="A84" s="489"/>
      <c r="B84" s="489"/>
      <c r="C84" s="393"/>
      <c r="D84" s="393"/>
      <c r="E84" s="393"/>
      <c r="F84" s="393"/>
      <c r="G84" s="393"/>
      <c r="H84" s="393"/>
      <c r="I84" s="393"/>
    </row>
    <row r="85" spans="1:9" ht="15.75">
      <c r="A85" s="489"/>
      <c r="B85" s="489"/>
      <c r="C85" s="393"/>
      <c r="D85" s="393"/>
      <c r="E85" s="393"/>
      <c r="F85" s="393"/>
      <c r="G85" s="393"/>
      <c r="H85" s="393"/>
      <c r="I85" s="393"/>
    </row>
    <row r="86" spans="1:9" ht="15.75">
      <c r="A86" s="489"/>
      <c r="B86" s="489"/>
      <c r="C86" s="393"/>
      <c r="D86" s="393"/>
      <c r="E86" s="393"/>
      <c r="F86" s="393"/>
      <c r="G86" s="393"/>
      <c r="H86" s="393"/>
      <c r="I86" s="393"/>
    </row>
    <row r="87" spans="1:9" ht="15.75">
      <c r="A87" s="489"/>
      <c r="B87" s="489"/>
      <c r="C87" s="393"/>
      <c r="D87" s="393"/>
      <c r="E87" s="393"/>
      <c r="F87" s="393"/>
      <c r="G87" s="393"/>
      <c r="H87" s="393"/>
      <c r="I87" s="393"/>
    </row>
  </sheetData>
  <sheetProtection sheet="1" objects="1" scenarios="1" selectLockedCells="1"/>
  <mergeCells count="44">
    <mergeCell ref="B42:H42"/>
    <mergeCell ref="B43:B44"/>
    <mergeCell ref="C43:C44"/>
    <mergeCell ref="D43:D44"/>
    <mergeCell ref="E43:E44"/>
    <mergeCell ref="D50:D51"/>
    <mergeCell ref="E50:E51"/>
    <mergeCell ref="F50:F51"/>
    <mergeCell ref="G50:H51"/>
    <mergeCell ref="G46:H46"/>
    <mergeCell ref="G47:H47"/>
    <mergeCell ref="G48:H48"/>
    <mergeCell ref="X62:Z62"/>
    <mergeCell ref="Y4:AC4"/>
    <mergeCell ref="S6:S7"/>
    <mergeCell ref="G6:G7"/>
    <mergeCell ref="M6:M7"/>
    <mergeCell ref="O6:O7"/>
    <mergeCell ref="R6:R7"/>
    <mergeCell ref="K6:K7"/>
    <mergeCell ref="N6:N7"/>
    <mergeCell ref="P6:P7"/>
    <mergeCell ref="Q6:Q7"/>
    <mergeCell ref="L6:L7"/>
    <mergeCell ref="J42:O42"/>
    <mergeCell ref="G49:H49"/>
    <mergeCell ref="G43:H44"/>
    <mergeCell ref="G45:H45"/>
    <mergeCell ref="X42:Z42"/>
    <mergeCell ref="G52:H52"/>
    <mergeCell ref="F43:F44"/>
    <mergeCell ref="AD4:AH4"/>
    <mergeCell ref="A4:T4"/>
    <mergeCell ref="J6:J7"/>
    <mergeCell ref="A6:A7"/>
    <mergeCell ref="T6:T7"/>
    <mergeCell ref="F6:F7"/>
    <mergeCell ref="D6:D7"/>
    <mergeCell ref="E6:E7"/>
    <mergeCell ref="H6:H7"/>
    <mergeCell ref="C6:C7"/>
    <mergeCell ref="I6:I7"/>
    <mergeCell ref="B6:B7"/>
    <mergeCell ref="C50:C51"/>
  </mergeCells>
  <dataValidations count="4">
    <dataValidation type="list" allowBlank="1" showInputMessage="1" showErrorMessage="1" sqref="B8:B38">
      <formula1>"NA,0,1,2,3,4,SRO"</formula1>
    </dataValidation>
    <dataValidation type="list" allowBlank="1" showInputMessage="1" showErrorMessage="1" sqref="G8:J38">
      <formula1>"Yes,No,-"</formula1>
    </dataValidation>
    <dataValidation type="list" allowBlank="1" showInputMessage="1" showErrorMessage="1" sqref="C8:C38">
      <formula1>"20%,30%,50%,60%,80%,-"</formula1>
    </dataValidation>
    <dataValidation type="list" allowBlank="1" showInputMessage="1" showErrorMessage="1" sqref="B45:B49 B51:B52">
      <formula1>"NA,0,1,2,3,4"</formula1>
    </dataValidation>
  </dataValidations>
  <printOptions horizontalCentered="1"/>
  <pageMargins left="0.6" right="0.62" top="1" bottom="0.42" header="0.3" footer="0.24"/>
  <pageSetup fitToHeight="1" fitToWidth="1" horizontalDpi="600" verticalDpi="600" orientation="landscape" scale="63"/>
  <headerFooter>
    <oddFooter>&amp;C&amp;"-,Regular"&amp;10&amp;A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AI83"/>
  <sheetViews>
    <sheetView zoomScalePageLayoutView="0" workbookViewId="0" topLeftCell="Z1">
      <selection activeCell="Z1" sqref="A1:IV65536"/>
    </sheetView>
  </sheetViews>
  <sheetFormatPr defaultColWidth="11.59765625" defaultRowHeight="12.75" customHeight="1"/>
  <cols>
    <col min="1" max="1" width="26.296875" style="4" customWidth="1"/>
    <col min="2" max="2" width="11" style="4" customWidth="1"/>
    <col min="3" max="4" width="7.69921875" style="4" customWidth="1"/>
    <col min="5" max="5" width="9.3984375" style="309" customWidth="1"/>
    <col min="6" max="6" width="11.59765625" style="4" customWidth="1"/>
    <col min="7" max="7" width="10.8984375" style="4" customWidth="1"/>
    <col min="8" max="8" width="10.296875" style="4" customWidth="1"/>
    <col min="9" max="26" width="9.8984375" style="4" customWidth="1"/>
    <col min="27" max="27" width="12.69921875" style="4" customWidth="1"/>
    <col min="28" max="35" width="9.8984375" style="4" customWidth="1"/>
    <col min="36" max="16384" width="11.59765625" style="4" customWidth="1"/>
  </cols>
  <sheetData>
    <row r="1" spans="1:12" ht="20.25" customHeight="1">
      <c r="A1" s="250" t="s">
        <v>197</v>
      </c>
      <c r="B1" s="1">
        <f>'Project Info'!B4</f>
        <v>0</v>
      </c>
      <c r="C1" s="1"/>
      <c r="D1" s="12"/>
      <c r="E1" s="299"/>
      <c r="F1" s="299"/>
      <c r="I1" s="6"/>
      <c r="J1" s="2"/>
      <c r="K1" s="2"/>
      <c r="L1" s="2"/>
    </row>
    <row r="2" spans="1:12" ht="21" customHeight="1">
      <c r="A2" s="250" t="s">
        <v>229</v>
      </c>
      <c r="B2" s="251"/>
      <c r="C2" s="300"/>
      <c r="D2" s="190"/>
      <c r="E2" s="292"/>
      <c r="F2" s="3"/>
      <c r="I2" s="6"/>
      <c r="J2" s="2"/>
      <c r="K2" s="2"/>
      <c r="L2" s="2"/>
    </row>
    <row r="3" spans="1:12" ht="15" customHeight="1">
      <c r="A3" s="252"/>
      <c r="B3" s="253"/>
      <c r="C3" s="253"/>
      <c r="D3" s="190"/>
      <c r="E3" s="292"/>
      <c r="J3" s="2"/>
      <c r="K3" s="2"/>
      <c r="L3" s="2"/>
    </row>
    <row r="4" spans="4:35" ht="15" customHeight="1">
      <c r="D4" s="190"/>
      <c r="E4" s="301" t="s">
        <v>164</v>
      </c>
      <c r="F4" s="254">
        <v>1</v>
      </c>
      <c r="G4" s="254">
        <f>F4+1</f>
        <v>2</v>
      </c>
      <c r="H4" s="254">
        <f aca="true" t="shared" si="0" ref="H4:AI4">G4+1</f>
        <v>3</v>
      </c>
      <c r="I4" s="254">
        <f t="shared" si="0"/>
        <v>4</v>
      </c>
      <c r="J4" s="254">
        <f t="shared" si="0"/>
        <v>5</v>
      </c>
      <c r="K4" s="254">
        <f t="shared" si="0"/>
        <v>6</v>
      </c>
      <c r="L4" s="254">
        <f t="shared" si="0"/>
        <v>7</v>
      </c>
      <c r="M4" s="254">
        <f t="shared" si="0"/>
        <v>8</v>
      </c>
      <c r="N4" s="254">
        <f t="shared" si="0"/>
        <v>9</v>
      </c>
      <c r="O4" s="254">
        <f t="shared" si="0"/>
        <v>10</v>
      </c>
      <c r="P4" s="254">
        <f t="shared" si="0"/>
        <v>11</v>
      </c>
      <c r="Q4" s="254">
        <f t="shared" si="0"/>
        <v>12</v>
      </c>
      <c r="R4" s="254">
        <f t="shared" si="0"/>
        <v>13</v>
      </c>
      <c r="S4" s="254">
        <f t="shared" si="0"/>
        <v>14</v>
      </c>
      <c r="T4" s="254">
        <f t="shared" si="0"/>
        <v>15</v>
      </c>
      <c r="U4" s="254">
        <f t="shared" si="0"/>
        <v>16</v>
      </c>
      <c r="V4" s="254">
        <f t="shared" si="0"/>
        <v>17</v>
      </c>
      <c r="W4" s="254">
        <f t="shared" si="0"/>
        <v>18</v>
      </c>
      <c r="X4" s="254">
        <f t="shared" si="0"/>
        <v>19</v>
      </c>
      <c r="Y4" s="254">
        <f t="shared" si="0"/>
        <v>20</v>
      </c>
      <c r="Z4" s="254">
        <f t="shared" si="0"/>
        <v>21</v>
      </c>
      <c r="AA4" s="254">
        <f t="shared" si="0"/>
        <v>22</v>
      </c>
      <c r="AB4" s="254">
        <f t="shared" si="0"/>
        <v>23</v>
      </c>
      <c r="AC4" s="254">
        <f t="shared" si="0"/>
        <v>24</v>
      </c>
      <c r="AD4" s="254">
        <f t="shared" si="0"/>
        <v>25</v>
      </c>
      <c r="AE4" s="254">
        <f t="shared" si="0"/>
        <v>26</v>
      </c>
      <c r="AF4" s="254">
        <f t="shared" si="0"/>
        <v>27</v>
      </c>
      <c r="AG4" s="254">
        <f t="shared" si="0"/>
        <v>28</v>
      </c>
      <c r="AH4" s="254">
        <f t="shared" si="0"/>
        <v>29</v>
      </c>
      <c r="AI4" s="254">
        <f t="shared" si="0"/>
        <v>30</v>
      </c>
    </row>
    <row r="5" spans="1:35" ht="15" customHeight="1">
      <c r="A5" s="252"/>
      <c r="B5" s="190"/>
      <c r="C5" s="190"/>
      <c r="D5" s="190"/>
      <c r="E5" s="301" t="s">
        <v>165</v>
      </c>
      <c r="F5" s="13">
        <f>'Project Info'!N20</f>
        <v>0</v>
      </c>
      <c r="G5" s="13">
        <f>+F5+1</f>
        <v>1</v>
      </c>
      <c r="H5" s="13">
        <f aca="true" t="shared" si="1" ref="H5:AI5">+G5+1</f>
        <v>2</v>
      </c>
      <c r="I5" s="13">
        <f t="shared" si="1"/>
        <v>3</v>
      </c>
      <c r="J5" s="13">
        <f t="shared" si="1"/>
        <v>4</v>
      </c>
      <c r="K5" s="13">
        <f t="shared" si="1"/>
        <v>5</v>
      </c>
      <c r="L5" s="13">
        <f t="shared" si="1"/>
        <v>6</v>
      </c>
      <c r="M5" s="13">
        <f t="shared" si="1"/>
        <v>7</v>
      </c>
      <c r="N5" s="13">
        <f t="shared" si="1"/>
        <v>8</v>
      </c>
      <c r="O5" s="13">
        <f t="shared" si="1"/>
        <v>9</v>
      </c>
      <c r="P5" s="13">
        <f t="shared" si="1"/>
        <v>10</v>
      </c>
      <c r="Q5" s="13">
        <f t="shared" si="1"/>
        <v>11</v>
      </c>
      <c r="R5" s="13">
        <f t="shared" si="1"/>
        <v>12</v>
      </c>
      <c r="S5" s="13">
        <f t="shared" si="1"/>
        <v>13</v>
      </c>
      <c r="T5" s="13">
        <f t="shared" si="1"/>
        <v>14</v>
      </c>
      <c r="U5" s="13">
        <f t="shared" si="1"/>
        <v>15</v>
      </c>
      <c r="V5" s="13">
        <f t="shared" si="1"/>
        <v>16</v>
      </c>
      <c r="W5" s="13">
        <f t="shared" si="1"/>
        <v>17</v>
      </c>
      <c r="X5" s="13">
        <f t="shared" si="1"/>
        <v>18</v>
      </c>
      <c r="Y5" s="13">
        <f t="shared" si="1"/>
        <v>19</v>
      </c>
      <c r="Z5" s="13">
        <f t="shared" si="1"/>
        <v>20</v>
      </c>
      <c r="AA5" s="13">
        <f t="shared" si="1"/>
        <v>21</v>
      </c>
      <c r="AB5" s="13">
        <f t="shared" si="1"/>
        <v>22</v>
      </c>
      <c r="AC5" s="13">
        <f t="shared" si="1"/>
        <v>23</v>
      </c>
      <c r="AD5" s="13">
        <f t="shared" si="1"/>
        <v>24</v>
      </c>
      <c r="AE5" s="13">
        <f t="shared" si="1"/>
        <v>25</v>
      </c>
      <c r="AF5" s="13">
        <f t="shared" si="1"/>
        <v>26</v>
      </c>
      <c r="AG5" s="13">
        <f t="shared" si="1"/>
        <v>27</v>
      </c>
      <c r="AH5" s="13">
        <f t="shared" si="1"/>
        <v>28</v>
      </c>
      <c r="AI5" s="13">
        <f t="shared" si="1"/>
        <v>29</v>
      </c>
    </row>
    <row r="6" spans="1:12" ht="13.5" customHeight="1">
      <c r="A6" s="379" t="s">
        <v>538</v>
      </c>
      <c r="B6" s="380"/>
      <c r="C6" s="190"/>
      <c r="D6" s="190"/>
      <c r="E6" s="302"/>
      <c r="F6" s="3"/>
      <c r="G6" s="3"/>
      <c r="H6" s="52"/>
      <c r="I6" s="6"/>
      <c r="J6" s="2"/>
      <c r="K6" s="2"/>
      <c r="L6" s="2"/>
    </row>
    <row r="7" spans="1:35" s="9" customFormat="1" ht="13.5" customHeight="1">
      <c r="A7" s="4" t="s">
        <v>382</v>
      </c>
      <c r="B7" s="255"/>
      <c r="C7" s="255"/>
      <c r="D7" s="255"/>
      <c r="E7" s="303">
        <f>'Stabilized Ops &amp; Debt'!D$5</f>
        <v>0.025</v>
      </c>
      <c r="F7" s="258">
        <f>'Stabilized Ops &amp; Debt'!E34</f>
        <v>0</v>
      </c>
      <c r="G7" s="256">
        <f>F7*(1+$E7)</f>
        <v>0</v>
      </c>
      <c r="H7" s="256">
        <f aca="true" t="shared" si="2" ref="H7:AI10">G7*(1+$E7)</f>
        <v>0</v>
      </c>
      <c r="I7" s="256">
        <f t="shared" si="2"/>
        <v>0</v>
      </c>
      <c r="J7" s="256">
        <f t="shared" si="2"/>
        <v>0</v>
      </c>
      <c r="K7" s="256">
        <f t="shared" si="2"/>
        <v>0</v>
      </c>
      <c r="L7" s="256">
        <f t="shared" si="2"/>
        <v>0</v>
      </c>
      <c r="M7" s="256">
        <f t="shared" si="2"/>
        <v>0</v>
      </c>
      <c r="N7" s="256">
        <f t="shared" si="2"/>
        <v>0</v>
      </c>
      <c r="O7" s="256">
        <f t="shared" si="2"/>
        <v>0</v>
      </c>
      <c r="P7" s="256">
        <f t="shared" si="2"/>
        <v>0</v>
      </c>
      <c r="Q7" s="256">
        <f t="shared" si="2"/>
        <v>0</v>
      </c>
      <c r="R7" s="256">
        <f t="shared" si="2"/>
        <v>0</v>
      </c>
      <c r="S7" s="256">
        <f t="shared" si="2"/>
        <v>0</v>
      </c>
      <c r="T7" s="256">
        <f t="shared" si="2"/>
        <v>0</v>
      </c>
      <c r="U7" s="256">
        <f t="shared" si="2"/>
        <v>0</v>
      </c>
      <c r="V7" s="256">
        <f t="shared" si="2"/>
        <v>0</v>
      </c>
      <c r="W7" s="256">
        <f t="shared" si="2"/>
        <v>0</v>
      </c>
      <c r="X7" s="256">
        <f t="shared" si="2"/>
        <v>0</v>
      </c>
      <c r="Y7" s="256">
        <f t="shared" si="2"/>
        <v>0</v>
      </c>
      <c r="Z7" s="256">
        <f t="shared" si="2"/>
        <v>0</v>
      </c>
      <c r="AA7" s="256">
        <f t="shared" si="2"/>
        <v>0</v>
      </c>
      <c r="AB7" s="256">
        <f t="shared" si="2"/>
        <v>0</v>
      </c>
      <c r="AC7" s="256">
        <f t="shared" si="2"/>
        <v>0</v>
      </c>
      <c r="AD7" s="256">
        <f t="shared" si="2"/>
        <v>0</v>
      </c>
      <c r="AE7" s="256">
        <f t="shared" si="2"/>
        <v>0</v>
      </c>
      <c r="AF7" s="256">
        <f t="shared" si="2"/>
        <v>0</v>
      </c>
      <c r="AG7" s="256">
        <f t="shared" si="2"/>
        <v>0</v>
      </c>
      <c r="AH7" s="256">
        <f t="shared" si="2"/>
        <v>0</v>
      </c>
      <c r="AI7" s="256">
        <f t="shared" si="2"/>
        <v>0</v>
      </c>
    </row>
    <row r="8" spans="1:35" s="9" customFormat="1" ht="13.5" customHeight="1">
      <c r="A8" s="4" t="s">
        <v>383</v>
      </c>
      <c r="B8" s="255"/>
      <c r="C8" s="255"/>
      <c r="D8" s="255"/>
      <c r="E8" s="303">
        <f>'Stabilized Ops &amp; Debt'!D$5</f>
        <v>0.025</v>
      </c>
      <c r="F8" s="256">
        <f>'Stabilized Ops &amp; Debt'!E35</f>
        <v>0</v>
      </c>
      <c r="G8" s="256">
        <f>F8*(1+$E8)</f>
        <v>0</v>
      </c>
      <c r="H8" s="256">
        <f>G8*(1+$E8)</f>
        <v>0</v>
      </c>
      <c r="I8" s="256">
        <f>H8*(1+$E8)</f>
        <v>0</v>
      </c>
      <c r="J8" s="256">
        <f>I8*(1+$E8)</f>
        <v>0</v>
      </c>
      <c r="K8" s="256">
        <f>J8*(1+$E8)</f>
        <v>0</v>
      </c>
      <c r="L8" s="256">
        <f>K8*(1+$E8)</f>
        <v>0</v>
      </c>
      <c r="M8" s="256">
        <f>L8*(1+$E8)</f>
        <v>0</v>
      </c>
      <c r="N8" s="256">
        <f>M8*(1+$E8)</f>
        <v>0</v>
      </c>
      <c r="O8" s="256">
        <f>N8*(1+$E8)</f>
        <v>0</v>
      </c>
      <c r="P8" s="256">
        <f>O8*(1+$E8)</f>
        <v>0</v>
      </c>
      <c r="Q8" s="256">
        <f>P8*(1+$E8)</f>
        <v>0</v>
      </c>
      <c r="R8" s="256">
        <f>Q8*(1+$E8)</f>
        <v>0</v>
      </c>
      <c r="S8" s="256">
        <f>R8*(1+$E8)</f>
        <v>0</v>
      </c>
      <c r="T8" s="256">
        <f>S8*(1+$E8)</f>
        <v>0</v>
      </c>
      <c r="U8" s="256">
        <f>T8*(1+$E8)</f>
        <v>0</v>
      </c>
      <c r="V8" s="256">
        <f>U8*(1+$E8)</f>
        <v>0</v>
      </c>
      <c r="W8" s="256">
        <f t="shared" si="2"/>
        <v>0</v>
      </c>
      <c r="X8" s="256">
        <f t="shared" si="2"/>
        <v>0</v>
      </c>
      <c r="Y8" s="256">
        <f t="shared" si="2"/>
        <v>0</v>
      </c>
      <c r="Z8" s="256">
        <f t="shared" si="2"/>
        <v>0</v>
      </c>
      <c r="AA8" s="256">
        <f t="shared" si="2"/>
        <v>0</v>
      </c>
      <c r="AB8" s="256">
        <f t="shared" si="2"/>
        <v>0</v>
      </c>
      <c r="AC8" s="256">
        <f t="shared" si="2"/>
        <v>0</v>
      </c>
      <c r="AD8" s="256">
        <f t="shared" si="2"/>
        <v>0</v>
      </c>
      <c r="AE8" s="256">
        <f t="shared" si="2"/>
        <v>0</v>
      </c>
      <c r="AF8" s="256">
        <f t="shared" si="2"/>
        <v>0</v>
      </c>
      <c r="AG8" s="256">
        <f t="shared" si="2"/>
        <v>0</v>
      </c>
      <c r="AH8" s="256">
        <f t="shared" si="2"/>
        <v>0</v>
      </c>
      <c r="AI8" s="256">
        <f t="shared" si="2"/>
        <v>0</v>
      </c>
    </row>
    <row r="9" spans="1:35" ht="13.5" customHeight="1">
      <c r="A9" s="4" t="str">
        <f>'Stabilized Ops &amp; Debt'!A36</f>
        <v>Other Income:</v>
      </c>
      <c r="B9" s="4">
        <f>IF('Stabilized Ops &amp; Debt'!B36=0,"",'Stabilized Ops &amp; Debt'!B36)</f>
      </c>
      <c r="C9" s="190"/>
      <c r="D9" s="190"/>
      <c r="E9" s="303">
        <f>'Stabilized Ops &amp; Debt'!D$5</f>
        <v>0.025</v>
      </c>
      <c r="F9" s="256">
        <f>'Stabilized Ops &amp; Debt'!E36</f>
        <v>0</v>
      </c>
      <c r="G9" s="256">
        <f>F9*(1+$E9)</f>
        <v>0</v>
      </c>
      <c r="H9" s="256">
        <f t="shared" si="2"/>
        <v>0</v>
      </c>
      <c r="I9" s="256">
        <f t="shared" si="2"/>
        <v>0</v>
      </c>
      <c r="J9" s="256">
        <f t="shared" si="2"/>
        <v>0</v>
      </c>
      <c r="K9" s="256">
        <f t="shared" si="2"/>
        <v>0</v>
      </c>
      <c r="L9" s="256">
        <f t="shared" si="2"/>
        <v>0</v>
      </c>
      <c r="M9" s="256">
        <f t="shared" si="2"/>
        <v>0</v>
      </c>
      <c r="N9" s="256">
        <f t="shared" si="2"/>
        <v>0</v>
      </c>
      <c r="O9" s="256">
        <f t="shared" si="2"/>
        <v>0</v>
      </c>
      <c r="P9" s="256">
        <f t="shared" si="2"/>
        <v>0</v>
      </c>
      <c r="Q9" s="256">
        <f t="shared" si="2"/>
        <v>0</v>
      </c>
      <c r="R9" s="256">
        <f t="shared" si="2"/>
        <v>0</v>
      </c>
      <c r="S9" s="256">
        <f t="shared" si="2"/>
        <v>0</v>
      </c>
      <c r="T9" s="256">
        <f t="shared" si="2"/>
        <v>0</v>
      </c>
      <c r="U9" s="256">
        <f t="shared" si="2"/>
        <v>0</v>
      </c>
      <c r="V9" s="256">
        <f t="shared" si="2"/>
        <v>0</v>
      </c>
      <c r="W9" s="256">
        <f t="shared" si="2"/>
        <v>0</v>
      </c>
      <c r="X9" s="256">
        <f t="shared" si="2"/>
        <v>0</v>
      </c>
      <c r="Y9" s="256">
        <f t="shared" si="2"/>
        <v>0</v>
      </c>
      <c r="Z9" s="256">
        <f t="shared" si="2"/>
        <v>0</v>
      </c>
      <c r="AA9" s="256">
        <f t="shared" si="2"/>
        <v>0</v>
      </c>
      <c r="AB9" s="256">
        <f t="shared" si="2"/>
        <v>0</v>
      </c>
      <c r="AC9" s="256">
        <f t="shared" si="2"/>
        <v>0</v>
      </c>
      <c r="AD9" s="256">
        <f t="shared" si="2"/>
        <v>0</v>
      </c>
      <c r="AE9" s="256">
        <f t="shared" si="2"/>
        <v>0</v>
      </c>
      <c r="AF9" s="256">
        <f t="shared" si="2"/>
        <v>0</v>
      </c>
      <c r="AG9" s="256">
        <f t="shared" si="2"/>
        <v>0</v>
      </c>
      <c r="AH9" s="256">
        <f t="shared" si="2"/>
        <v>0</v>
      </c>
      <c r="AI9" s="256">
        <f t="shared" si="2"/>
        <v>0</v>
      </c>
    </row>
    <row r="10" spans="1:35" ht="13.5" customHeight="1">
      <c r="A10" s="4" t="str">
        <f>'Stabilized Ops &amp; Debt'!A37</f>
        <v>Other Income:</v>
      </c>
      <c r="B10" s="4">
        <f>IF('Stabilized Ops &amp; Debt'!B37=0,"",'Stabilized Ops &amp; Debt'!B37)</f>
      </c>
      <c r="C10" s="190"/>
      <c r="D10" s="190"/>
      <c r="E10" s="303">
        <f>'Stabilized Ops &amp; Debt'!D8</f>
        <v>0.025</v>
      </c>
      <c r="F10" s="256">
        <f>'Stabilized Ops &amp; Debt'!E37</f>
        <v>0</v>
      </c>
      <c r="G10" s="256">
        <f>F10*(1+$E10)</f>
        <v>0</v>
      </c>
      <c r="H10" s="256">
        <f t="shared" si="2"/>
        <v>0</v>
      </c>
      <c r="I10" s="256">
        <f t="shared" si="2"/>
        <v>0</v>
      </c>
      <c r="J10" s="256">
        <f t="shared" si="2"/>
        <v>0</v>
      </c>
      <c r="K10" s="256">
        <f t="shared" si="2"/>
        <v>0</v>
      </c>
      <c r="L10" s="256">
        <f t="shared" si="2"/>
        <v>0</v>
      </c>
      <c r="M10" s="256">
        <f t="shared" si="2"/>
        <v>0</v>
      </c>
      <c r="N10" s="256">
        <f t="shared" si="2"/>
        <v>0</v>
      </c>
      <c r="O10" s="256">
        <f t="shared" si="2"/>
        <v>0</v>
      </c>
      <c r="P10" s="256">
        <f t="shared" si="2"/>
        <v>0</v>
      </c>
      <c r="Q10" s="256">
        <f t="shared" si="2"/>
        <v>0</v>
      </c>
      <c r="R10" s="256">
        <f t="shared" si="2"/>
        <v>0</v>
      </c>
      <c r="S10" s="256">
        <f t="shared" si="2"/>
        <v>0</v>
      </c>
      <c r="T10" s="256">
        <f t="shared" si="2"/>
        <v>0</v>
      </c>
      <c r="U10" s="256">
        <f t="shared" si="2"/>
        <v>0</v>
      </c>
      <c r="V10" s="256">
        <f t="shared" si="2"/>
        <v>0</v>
      </c>
      <c r="W10" s="256">
        <f t="shared" si="2"/>
        <v>0</v>
      </c>
      <c r="X10" s="256">
        <f t="shared" si="2"/>
        <v>0</v>
      </c>
      <c r="Y10" s="256">
        <f t="shared" si="2"/>
        <v>0</v>
      </c>
      <c r="Z10" s="256">
        <f t="shared" si="2"/>
        <v>0</v>
      </c>
      <c r="AA10" s="256">
        <f t="shared" si="2"/>
        <v>0</v>
      </c>
      <c r="AB10" s="256">
        <f t="shared" si="2"/>
        <v>0</v>
      </c>
      <c r="AC10" s="256">
        <f t="shared" si="2"/>
        <v>0</v>
      </c>
      <c r="AD10" s="256">
        <f t="shared" si="2"/>
        <v>0</v>
      </c>
      <c r="AE10" s="256">
        <f t="shared" si="2"/>
        <v>0</v>
      </c>
      <c r="AF10" s="256">
        <f t="shared" si="2"/>
        <v>0</v>
      </c>
      <c r="AG10" s="256">
        <f t="shared" si="2"/>
        <v>0</v>
      </c>
      <c r="AH10" s="256">
        <f t="shared" si="2"/>
        <v>0</v>
      </c>
      <c r="AI10" s="256">
        <f t="shared" si="2"/>
        <v>0</v>
      </c>
    </row>
    <row r="11" spans="1:35" ht="13.5" customHeight="1">
      <c r="A11" s="4" t="s">
        <v>385</v>
      </c>
      <c r="B11" s="310">
        <f>+'Stabilized Ops &amp; Debt'!K5</f>
        <v>0.05</v>
      </c>
      <c r="C11" s="257"/>
      <c r="D11" s="53"/>
      <c r="E11" s="304"/>
      <c r="F11" s="256">
        <f>SUM(F7:F10)*$B$11</f>
        <v>0</v>
      </c>
      <c r="G11" s="256">
        <f>SUM(G7:G10)*$B$11</f>
        <v>0</v>
      </c>
      <c r="H11" s="256">
        <f aca="true" t="shared" si="3" ref="H11:AI11">SUM(H7:H10)*$B$11</f>
        <v>0</v>
      </c>
      <c r="I11" s="256">
        <f t="shared" si="3"/>
        <v>0</v>
      </c>
      <c r="J11" s="256">
        <f t="shared" si="3"/>
        <v>0</v>
      </c>
      <c r="K11" s="256">
        <f t="shared" si="3"/>
        <v>0</v>
      </c>
      <c r="L11" s="256">
        <f t="shared" si="3"/>
        <v>0</v>
      </c>
      <c r="M11" s="256">
        <f t="shared" si="3"/>
        <v>0</v>
      </c>
      <c r="N11" s="256">
        <f t="shared" si="3"/>
        <v>0</v>
      </c>
      <c r="O11" s="256">
        <f t="shared" si="3"/>
        <v>0</v>
      </c>
      <c r="P11" s="256">
        <f t="shared" si="3"/>
        <v>0</v>
      </c>
      <c r="Q11" s="256">
        <f t="shared" si="3"/>
        <v>0</v>
      </c>
      <c r="R11" s="256">
        <f t="shared" si="3"/>
        <v>0</v>
      </c>
      <c r="S11" s="256">
        <f t="shared" si="3"/>
        <v>0</v>
      </c>
      <c r="T11" s="256">
        <f t="shared" si="3"/>
        <v>0</v>
      </c>
      <c r="U11" s="256">
        <f t="shared" si="3"/>
        <v>0</v>
      </c>
      <c r="V11" s="256">
        <f t="shared" si="3"/>
        <v>0</v>
      </c>
      <c r="W11" s="256">
        <f t="shared" si="3"/>
        <v>0</v>
      </c>
      <c r="X11" s="256">
        <f t="shared" si="3"/>
        <v>0</v>
      </c>
      <c r="Y11" s="256">
        <f t="shared" si="3"/>
        <v>0</v>
      </c>
      <c r="Z11" s="256">
        <f t="shared" si="3"/>
        <v>0</v>
      </c>
      <c r="AA11" s="256">
        <f t="shared" si="3"/>
        <v>0</v>
      </c>
      <c r="AB11" s="256">
        <f t="shared" si="3"/>
        <v>0</v>
      </c>
      <c r="AC11" s="256">
        <f t="shared" si="3"/>
        <v>0</v>
      </c>
      <c r="AD11" s="256">
        <f t="shared" si="3"/>
        <v>0</v>
      </c>
      <c r="AE11" s="256">
        <f t="shared" si="3"/>
        <v>0</v>
      </c>
      <c r="AF11" s="256">
        <f t="shared" si="3"/>
        <v>0</v>
      </c>
      <c r="AG11" s="256">
        <f t="shared" si="3"/>
        <v>0</v>
      </c>
      <c r="AH11" s="256">
        <f t="shared" si="3"/>
        <v>0</v>
      </c>
      <c r="AI11" s="256">
        <f t="shared" si="3"/>
        <v>0</v>
      </c>
    </row>
    <row r="12" spans="1:35" ht="13.5" customHeight="1">
      <c r="A12" s="9" t="s">
        <v>63</v>
      </c>
      <c r="B12" s="190"/>
      <c r="C12" s="190"/>
      <c r="D12" s="190"/>
      <c r="E12" s="292"/>
      <c r="F12" s="256">
        <f>SUM(F7:F10)-F11</f>
        <v>0</v>
      </c>
      <c r="G12" s="256">
        <f>SUM(G7:G10)-G11</f>
        <v>0</v>
      </c>
      <c r="H12" s="256">
        <f aca="true" t="shared" si="4" ref="H12:AI12">SUM(H7:H10)-H11</f>
        <v>0</v>
      </c>
      <c r="I12" s="256">
        <f t="shared" si="4"/>
        <v>0</v>
      </c>
      <c r="J12" s="256">
        <f t="shared" si="4"/>
        <v>0</v>
      </c>
      <c r="K12" s="256">
        <f t="shared" si="4"/>
        <v>0</v>
      </c>
      <c r="L12" s="256">
        <f t="shared" si="4"/>
        <v>0</v>
      </c>
      <c r="M12" s="256">
        <f t="shared" si="4"/>
        <v>0</v>
      </c>
      <c r="N12" s="256">
        <f t="shared" si="4"/>
        <v>0</v>
      </c>
      <c r="O12" s="256">
        <f t="shared" si="4"/>
        <v>0</v>
      </c>
      <c r="P12" s="256">
        <f t="shared" si="4"/>
        <v>0</v>
      </c>
      <c r="Q12" s="256">
        <f t="shared" si="4"/>
        <v>0</v>
      </c>
      <c r="R12" s="256">
        <f t="shared" si="4"/>
        <v>0</v>
      </c>
      <c r="S12" s="256">
        <f t="shared" si="4"/>
        <v>0</v>
      </c>
      <c r="T12" s="256">
        <f t="shared" si="4"/>
        <v>0</v>
      </c>
      <c r="U12" s="256">
        <f t="shared" si="4"/>
        <v>0</v>
      </c>
      <c r="V12" s="256">
        <f t="shared" si="4"/>
        <v>0</v>
      </c>
      <c r="W12" s="256">
        <f t="shared" si="4"/>
        <v>0</v>
      </c>
      <c r="X12" s="256">
        <f t="shared" si="4"/>
        <v>0</v>
      </c>
      <c r="Y12" s="256">
        <f t="shared" si="4"/>
        <v>0</v>
      </c>
      <c r="Z12" s="256">
        <f t="shared" si="4"/>
        <v>0</v>
      </c>
      <c r="AA12" s="256">
        <f t="shared" si="4"/>
        <v>0</v>
      </c>
      <c r="AB12" s="256">
        <f t="shared" si="4"/>
        <v>0</v>
      </c>
      <c r="AC12" s="256">
        <f t="shared" si="4"/>
        <v>0</v>
      </c>
      <c r="AD12" s="256">
        <f t="shared" si="4"/>
        <v>0</v>
      </c>
      <c r="AE12" s="256">
        <f t="shared" si="4"/>
        <v>0</v>
      </c>
      <c r="AF12" s="256">
        <f t="shared" si="4"/>
        <v>0</v>
      </c>
      <c r="AG12" s="256">
        <f t="shared" si="4"/>
        <v>0</v>
      </c>
      <c r="AH12" s="256">
        <f t="shared" si="4"/>
        <v>0</v>
      </c>
      <c r="AI12" s="256">
        <f t="shared" si="4"/>
        <v>0</v>
      </c>
    </row>
    <row r="13" spans="2:35" ht="13.5" customHeight="1">
      <c r="B13" s="190"/>
      <c r="C13" s="190"/>
      <c r="D13" s="190"/>
      <c r="E13" s="292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8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</row>
    <row r="14" spans="1:35" ht="13.5" customHeight="1">
      <c r="A14" s="9" t="s">
        <v>65</v>
      </c>
      <c r="B14" s="259"/>
      <c r="C14" s="259"/>
      <c r="D14" s="190"/>
      <c r="E14" s="292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8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</row>
    <row r="15" spans="1:35" ht="13.5" customHeight="1">
      <c r="A15" s="4" t="str">
        <f>'Stabilized Ops &amp; Debt'!A17</f>
        <v>Administrative Expenses</v>
      </c>
      <c r="B15" s="259"/>
      <c r="C15" s="259"/>
      <c r="D15" s="190"/>
      <c r="E15" s="292">
        <f>'Stabilized Ops &amp; Debt'!$D$6</f>
        <v>0.035</v>
      </c>
      <c r="F15" s="256">
        <f>'Stabilized Ops &amp; Debt'!E17</f>
        <v>0</v>
      </c>
      <c r="G15" s="256">
        <f>F15*(1+$E15)</f>
        <v>0</v>
      </c>
      <c r="H15" s="256">
        <f aca="true" t="shared" si="5" ref="H15:AI22">G15*(1+$E15)</f>
        <v>0</v>
      </c>
      <c r="I15" s="256">
        <f t="shared" si="5"/>
        <v>0</v>
      </c>
      <c r="J15" s="256">
        <f t="shared" si="5"/>
        <v>0</v>
      </c>
      <c r="K15" s="256">
        <f t="shared" si="5"/>
        <v>0</v>
      </c>
      <c r="L15" s="256">
        <f t="shared" si="5"/>
        <v>0</v>
      </c>
      <c r="M15" s="256">
        <f t="shared" si="5"/>
        <v>0</v>
      </c>
      <c r="N15" s="256">
        <f t="shared" si="5"/>
        <v>0</v>
      </c>
      <c r="O15" s="256">
        <f t="shared" si="5"/>
        <v>0</v>
      </c>
      <c r="P15" s="256">
        <f t="shared" si="5"/>
        <v>0</v>
      </c>
      <c r="Q15" s="256">
        <f t="shared" si="5"/>
        <v>0</v>
      </c>
      <c r="R15" s="256">
        <f t="shared" si="5"/>
        <v>0</v>
      </c>
      <c r="S15" s="256">
        <f t="shared" si="5"/>
        <v>0</v>
      </c>
      <c r="T15" s="256">
        <f t="shared" si="5"/>
        <v>0</v>
      </c>
      <c r="U15" s="256">
        <f t="shared" si="5"/>
        <v>0</v>
      </c>
      <c r="V15" s="256">
        <f t="shared" si="5"/>
        <v>0</v>
      </c>
      <c r="W15" s="256">
        <f t="shared" si="5"/>
        <v>0</v>
      </c>
      <c r="X15" s="256">
        <f t="shared" si="5"/>
        <v>0</v>
      </c>
      <c r="Y15" s="256">
        <f t="shared" si="5"/>
        <v>0</v>
      </c>
      <c r="Z15" s="256">
        <f t="shared" si="5"/>
        <v>0</v>
      </c>
      <c r="AA15" s="256">
        <f t="shared" si="5"/>
        <v>0</v>
      </c>
      <c r="AB15" s="256">
        <f t="shared" si="5"/>
        <v>0</v>
      </c>
      <c r="AC15" s="256">
        <f t="shared" si="5"/>
        <v>0</v>
      </c>
      <c r="AD15" s="256">
        <f t="shared" si="5"/>
        <v>0</v>
      </c>
      <c r="AE15" s="256">
        <f t="shared" si="5"/>
        <v>0</v>
      </c>
      <c r="AF15" s="256">
        <f t="shared" si="5"/>
        <v>0</v>
      </c>
      <c r="AG15" s="256">
        <f t="shared" si="5"/>
        <v>0</v>
      </c>
      <c r="AH15" s="256">
        <f t="shared" si="5"/>
        <v>0</v>
      </c>
      <c r="AI15" s="256">
        <f t="shared" si="5"/>
        <v>0</v>
      </c>
    </row>
    <row r="16" spans="1:35" ht="13.5" customHeight="1">
      <c r="A16" s="4" t="str">
        <f>'Stabilized Ops &amp; Debt'!A18</f>
        <v>Management Fees</v>
      </c>
      <c r="B16" s="259"/>
      <c r="C16" s="259"/>
      <c r="D16" s="190"/>
      <c r="E16" s="292">
        <f>'Stabilized Ops &amp; Debt'!$D$6</f>
        <v>0.035</v>
      </c>
      <c r="F16" s="256">
        <f>'Stabilized Ops &amp; Debt'!E18</f>
        <v>0</v>
      </c>
      <c r="G16" s="256">
        <f>F16*(1+$E16)</f>
        <v>0</v>
      </c>
      <c r="H16" s="256">
        <f>G16*(1+$E16)</f>
        <v>0</v>
      </c>
      <c r="I16" s="256">
        <f>H16*(1+$E16)</f>
        <v>0</v>
      </c>
      <c r="J16" s="256">
        <f>I16*(1+$E16)</f>
        <v>0</v>
      </c>
      <c r="K16" s="256">
        <f>J16*(1+$E16)</f>
        <v>0</v>
      </c>
      <c r="L16" s="256">
        <f>K16*(1+$E16)</f>
        <v>0</v>
      </c>
      <c r="M16" s="256">
        <f>L16*(1+$E16)</f>
        <v>0</v>
      </c>
      <c r="N16" s="256">
        <f>M16*(1+$E16)</f>
        <v>0</v>
      </c>
      <c r="O16" s="256">
        <f>N16*(1+$E16)</f>
        <v>0</v>
      </c>
      <c r="P16" s="256">
        <f>O16*(1+$E16)</f>
        <v>0</v>
      </c>
      <c r="Q16" s="256">
        <f>P16*(1+$E16)</f>
        <v>0</v>
      </c>
      <c r="R16" s="256">
        <f>Q16*(1+$E16)</f>
        <v>0</v>
      </c>
      <c r="S16" s="256">
        <f>R16*(1+$E16)</f>
        <v>0</v>
      </c>
      <c r="T16" s="256">
        <f>S16*(1+$E16)</f>
        <v>0</v>
      </c>
      <c r="U16" s="256">
        <f>T16*(1+$E16)</f>
        <v>0</v>
      </c>
      <c r="V16" s="256">
        <f>U16*(1+$E16)</f>
        <v>0</v>
      </c>
      <c r="W16" s="256">
        <f t="shared" si="5"/>
        <v>0</v>
      </c>
      <c r="X16" s="256">
        <f t="shared" si="5"/>
        <v>0</v>
      </c>
      <c r="Y16" s="256">
        <f t="shared" si="5"/>
        <v>0</v>
      </c>
      <c r="Z16" s="256">
        <f t="shared" si="5"/>
        <v>0</v>
      </c>
      <c r="AA16" s="256">
        <f t="shared" si="5"/>
        <v>0</v>
      </c>
      <c r="AB16" s="256">
        <f t="shared" si="5"/>
        <v>0</v>
      </c>
      <c r="AC16" s="256">
        <f t="shared" si="5"/>
        <v>0</v>
      </c>
      <c r="AD16" s="256">
        <f t="shared" si="5"/>
        <v>0</v>
      </c>
      <c r="AE16" s="256">
        <f t="shared" si="5"/>
        <v>0</v>
      </c>
      <c r="AF16" s="256">
        <f t="shared" si="5"/>
        <v>0</v>
      </c>
      <c r="AG16" s="256">
        <f t="shared" si="5"/>
        <v>0</v>
      </c>
      <c r="AH16" s="256">
        <f t="shared" si="5"/>
        <v>0</v>
      </c>
      <c r="AI16" s="256">
        <f t="shared" si="5"/>
        <v>0</v>
      </c>
    </row>
    <row r="17" spans="1:35" ht="13.5" customHeight="1">
      <c r="A17" s="4" t="str">
        <f>'Stabilized Ops &amp; Debt'!A19</f>
        <v>Utilities</v>
      </c>
      <c r="B17" s="259"/>
      <c r="C17" s="259"/>
      <c r="D17" s="190"/>
      <c r="E17" s="292">
        <f>'Stabilized Ops &amp; Debt'!$D$6</f>
        <v>0.035</v>
      </c>
      <c r="F17" s="256">
        <f>'Stabilized Ops &amp; Debt'!E19</f>
        <v>0</v>
      </c>
      <c r="G17" s="256">
        <f>F17*(1+$E17)</f>
        <v>0</v>
      </c>
      <c r="H17" s="256">
        <f t="shared" si="5"/>
        <v>0</v>
      </c>
      <c r="I17" s="256">
        <f t="shared" si="5"/>
        <v>0</v>
      </c>
      <c r="J17" s="256">
        <f t="shared" si="5"/>
        <v>0</v>
      </c>
      <c r="K17" s="256">
        <f t="shared" si="5"/>
        <v>0</v>
      </c>
      <c r="L17" s="256">
        <f t="shared" si="5"/>
        <v>0</v>
      </c>
      <c r="M17" s="256">
        <f t="shared" si="5"/>
        <v>0</v>
      </c>
      <c r="N17" s="256">
        <f t="shared" si="5"/>
        <v>0</v>
      </c>
      <c r="O17" s="256">
        <f t="shared" si="5"/>
        <v>0</v>
      </c>
      <c r="P17" s="256">
        <f t="shared" si="5"/>
        <v>0</v>
      </c>
      <c r="Q17" s="256">
        <f t="shared" si="5"/>
        <v>0</v>
      </c>
      <c r="R17" s="256">
        <f t="shared" si="5"/>
        <v>0</v>
      </c>
      <c r="S17" s="256">
        <f t="shared" si="5"/>
        <v>0</v>
      </c>
      <c r="T17" s="256">
        <f t="shared" si="5"/>
        <v>0</v>
      </c>
      <c r="U17" s="256">
        <f t="shared" si="5"/>
        <v>0</v>
      </c>
      <c r="V17" s="256">
        <f t="shared" si="5"/>
        <v>0</v>
      </c>
      <c r="W17" s="256">
        <f t="shared" si="5"/>
        <v>0</v>
      </c>
      <c r="X17" s="256">
        <f t="shared" si="5"/>
        <v>0</v>
      </c>
      <c r="Y17" s="256">
        <f t="shared" si="5"/>
        <v>0</v>
      </c>
      <c r="Z17" s="256">
        <f t="shared" si="5"/>
        <v>0</v>
      </c>
      <c r="AA17" s="256">
        <f t="shared" si="5"/>
        <v>0</v>
      </c>
      <c r="AB17" s="256">
        <f t="shared" si="5"/>
        <v>0</v>
      </c>
      <c r="AC17" s="256">
        <f t="shared" si="5"/>
        <v>0</v>
      </c>
      <c r="AD17" s="256">
        <f t="shared" si="5"/>
        <v>0</v>
      </c>
      <c r="AE17" s="256">
        <f t="shared" si="5"/>
        <v>0</v>
      </c>
      <c r="AF17" s="256">
        <f t="shared" si="5"/>
        <v>0</v>
      </c>
      <c r="AG17" s="256">
        <f t="shared" si="5"/>
        <v>0</v>
      </c>
      <c r="AH17" s="256">
        <f t="shared" si="5"/>
        <v>0</v>
      </c>
      <c r="AI17" s="256">
        <f t="shared" si="5"/>
        <v>0</v>
      </c>
    </row>
    <row r="18" spans="1:35" ht="13.5" customHeight="1">
      <c r="A18" s="4" t="str">
        <f>'Stabilized Ops &amp; Debt'!A20</f>
        <v>Payroll and Payroll Tax</v>
      </c>
      <c r="B18" s="259"/>
      <c r="C18" s="259"/>
      <c r="D18" s="190"/>
      <c r="E18" s="292">
        <f>'Stabilized Ops &amp; Debt'!$D$6</f>
        <v>0.035</v>
      </c>
      <c r="F18" s="256">
        <f>'Stabilized Ops &amp; Debt'!E20</f>
        <v>0</v>
      </c>
      <c r="G18" s="256">
        <f>F18*(1+$E18)</f>
        <v>0</v>
      </c>
      <c r="H18" s="256">
        <f t="shared" si="5"/>
        <v>0</v>
      </c>
      <c r="I18" s="256">
        <f t="shared" si="5"/>
        <v>0</v>
      </c>
      <c r="J18" s="256">
        <f t="shared" si="5"/>
        <v>0</v>
      </c>
      <c r="K18" s="256">
        <f t="shared" si="5"/>
        <v>0</v>
      </c>
      <c r="L18" s="256">
        <f t="shared" si="5"/>
        <v>0</v>
      </c>
      <c r="M18" s="256">
        <f t="shared" si="5"/>
        <v>0</v>
      </c>
      <c r="N18" s="256">
        <f t="shared" si="5"/>
        <v>0</v>
      </c>
      <c r="O18" s="256">
        <f t="shared" si="5"/>
        <v>0</v>
      </c>
      <c r="P18" s="256">
        <f t="shared" si="5"/>
        <v>0</v>
      </c>
      <c r="Q18" s="256">
        <f t="shared" si="5"/>
        <v>0</v>
      </c>
      <c r="R18" s="256">
        <f t="shared" si="5"/>
        <v>0</v>
      </c>
      <c r="S18" s="256">
        <f t="shared" si="5"/>
        <v>0</v>
      </c>
      <c r="T18" s="256">
        <f t="shared" si="5"/>
        <v>0</v>
      </c>
      <c r="U18" s="256">
        <f t="shared" si="5"/>
        <v>0</v>
      </c>
      <c r="V18" s="256">
        <f t="shared" si="5"/>
        <v>0</v>
      </c>
      <c r="W18" s="256">
        <f t="shared" si="5"/>
        <v>0</v>
      </c>
      <c r="X18" s="256">
        <f t="shared" si="5"/>
        <v>0</v>
      </c>
      <c r="Y18" s="256">
        <f t="shared" si="5"/>
        <v>0</v>
      </c>
      <c r="Z18" s="256">
        <f t="shared" si="5"/>
        <v>0</v>
      </c>
      <c r="AA18" s="256">
        <f t="shared" si="5"/>
        <v>0</v>
      </c>
      <c r="AB18" s="256">
        <f t="shared" si="5"/>
        <v>0</v>
      </c>
      <c r="AC18" s="256">
        <f t="shared" si="5"/>
        <v>0</v>
      </c>
      <c r="AD18" s="256">
        <f t="shared" si="5"/>
        <v>0</v>
      </c>
      <c r="AE18" s="256">
        <f t="shared" si="5"/>
        <v>0</v>
      </c>
      <c r="AF18" s="256">
        <f t="shared" si="5"/>
        <v>0</v>
      </c>
      <c r="AG18" s="256">
        <f t="shared" si="5"/>
        <v>0</v>
      </c>
      <c r="AH18" s="256">
        <f t="shared" si="5"/>
        <v>0</v>
      </c>
      <c r="AI18" s="256">
        <f t="shared" si="5"/>
        <v>0</v>
      </c>
    </row>
    <row r="19" spans="1:35" ht="13.5" customHeight="1">
      <c r="A19" s="4" t="str">
        <f>'Stabilized Ops &amp; Debt'!A21</f>
        <v>Repairs and Maintenance</v>
      </c>
      <c r="B19" s="259"/>
      <c r="C19" s="259"/>
      <c r="D19" s="190"/>
      <c r="E19" s="292">
        <f>'Stabilized Ops &amp; Debt'!$D$6</f>
        <v>0.035</v>
      </c>
      <c r="F19" s="256">
        <f>'Stabilized Ops &amp; Debt'!E21</f>
        <v>0</v>
      </c>
      <c r="G19" s="256">
        <f>F19*(1+$E19)</f>
        <v>0</v>
      </c>
      <c r="H19" s="256">
        <f t="shared" si="5"/>
        <v>0</v>
      </c>
      <c r="I19" s="256">
        <f t="shared" si="5"/>
        <v>0</v>
      </c>
      <c r="J19" s="256">
        <f t="shared" si="5"/>
        <v>0</v>
      </c>
      <c r="K19" s="256">
        <f t="shared" si="5"/>
        <v>0</v>
      </c>
      <c r="L19" s="256">
        <f t="shared" si="5"/>
        <v>0</v>
      </c>
      <c r="M19" s="256">
        <f t="shared" si="5"/>
        <v>0</v>
      </c>
      <c r="N19" s="256">
        <f t="shared" si="5"/>
        <v>0</v>
      </c>
      <c r="O19" s="256">
        <f t="shared" si="5"/>
        <v>0</v>
      </c>
      <c r="P19" s="256">
        <f t="shared" si="5"/>
        <v>0</v>
      </c>
      <c r="Q19" s="256">
        <f t="shared" si="5"/>
        <v>0</v>
      </c>
      <c r="R19" s="256">
        <f t="shared" si="5"/>
        <v>0</v>
      </c>
      <c r="S19" s="256">
        <f t="shared" si="5"/>
        <v>0</v>
      </c>
      <c r="T19" s="256">
        <f t="shared" si="5"/>
        <v>0</v>
      </c>
      <c r="U19" s="256">
        <f t="shared" si="5"/>
        <v>0</v>
      </c>
      <c r="V19" s="256">
        <f t="shared" si="5"/>
        <v>0</v>
      </c>
      <c r="W19" s="256">
        <f t="shared" si="5"/>
        <v>0</v>
      </c>
      <c r="X19" s="256">
        <f t="shared" si="5"/>
        <v>0</v>
      </c>
      <c r="Y19" s="256">
        <f t="shared" si="5"/>
        <v>0</v>
      </c>
      <c r="Z19" s="256">
        <f t="shared" si="5"/>
        <v>0</v>
      </c>
      <c r="AA19" s="256">
        <f t="shared" si="5"/>
        <v>0</v>
      </c>
      <c r="AB19" s="256">
        <f t="shared" si="5"/>
        <v>0</v>
      </c>
      <c r="AC19" s="256">
        <f t="shared" si="5"/>
        <v>0</v>
      </c>
      <c r="AD19" s="256">
        <f t="shared" si="5"/>
        <v>0</v>
      </c>
      <c r="AE19" s="256">
        <f t="shared" si="5"/>
        <v>0</v>
      </c>
      <c r="AF19" s="256">
        <f t="shared" si="5"/>
        <v>0</v>
      </c>
      <c r="AG19" s="256">
        <f t="shared" si="5"/>
        <v>0</v>
      </c>
      <c r="AH19" s="256">
        <f t="shared" si="5"/>
        <v>0</v>
      </c>
      <c r="AI19" s="256">
        <f t="shared" si="5"/>
        <v>0</v>
      </c>
    </row>
    <row r="20" spans="1:35" ht="13.5" customHeight="1">
      <c r="A20" s="4" t="str">
        <f>'Stabilized Ops &amp; Debt'!A22</f>
        <v>Real Estate Taxes</v>
      </c>
      <c r="B20" s="259"/>
      <c r="C20" s="259"/>
      <c r="D20" s="190"/>
      <c r="E20" s="292">
        <f>'Stabilized Ops &amp; Debt'!$D$6</f>
        <v>0.035</v>
      </c>
      <c r="F20" s="256">
        <f>'Stabilized Ops &amp; Debt'!E22</f>
        <v>0</v>
      </c>
      <c r="G20" s="256">
        <f>F20*(1+$E20)</f>
        <v>0</v>
      </c>
      <c r="H20" s="256">
        <f t="shared" si="5"/>
        <v>0</v>
      </c>
      <c r="I20" s="256">
        <f t="shared" si="5"/>
        <v>0</v>
      </c>
      <c r="J20" s="256">
        <f t="shared" si="5"/>
        <v>0</v>
      </c>
      <c r="K20" s="256">
        <f t="shared" si="5"/>
        <v>0</v>
      </c>
      <c r="L20" s="256">
        <f t="shared" si="5"/>
        <v>0</v>
      </c>
      <c r="M20" s="256">
        <f t="shared" si="5"/>
        <v>0</v>
      </c>
      <c r="N20" s="256">
        <f t="shared" si="5"/>
        <v>0</v>
      </c>
      <c r="O20" s="256">
        <f t="shared" si="5"/>
        <v>0</v>
      </c>
      <c r="P20" s="256">
        <f t="shared" si="5"/>
        <v>0</v>
      </c>
      <c r="Q20" s="256">
        <f t="shared" si="5"/>
        <v>0</v>
      </c>
      <c r="R20" s="256">
        <f t="shared" si="5"/>
        <v>0</v>
      </c>
      <c r="S20" s="256">
        <f t="shared" si="5"/>
        <v>0</v>
      </c>
      <c r="T20" s="256">
        <f t="shared" si="5"/>
        <v>0</v>
      </c>
      <c r="U20" s="256">
        <f t="shared" si="5"/>
        <v>0</v>
      </c>
      <c r="V20" s="256">
        <f t="shared" si="5"/>
        <v>0</v>
      </c>
      <c r="W20" s="256">
        <f t="shared" si="5"/>
        <v>0</v>
      </c>
      <c r="X20" s="256">
        <f t="shared" si="5"/>
        <v>0</v>
      </c>
      <c r="Y20" s="256">
        <f t="shared" si="5"/>
        <v>0</v>
      </c>
      <c r="Z20" s="256">
        <f t="shared" si="5"/>
        <v>0</v>
      </c>
      <c r="AA20" s="256">
        <f t="shared" si="5"/>
        <v>0</v>
      </c>
      <c r="AB20" s="256">
        <f t="shared" si="5"/>
        <v>0</v>
      </c>
      <c r="AC20" s="256">
        <f t="shared" si="5"/>
        <v>0</v>
      </c>
      <c r="AD20" s="256">
        <f t="shared" si="5"/>
        <v>0</v>
      </c>
      <c r="AE20" s="256">
        <f t="shared" si="5"/>
        <v>0</v>
      </c>
      <c r="AF20" s="256">
        <f t="shared" si="5"/>
        <v>0</v>
      </c>
      <c r="AG20" s="256">
        <f t="shared" si="5"/>
        <v>0</v>
      </c>
      <c r="AH20" s="256">
        <f t="shared" si="5"/>
        <v>0</v>
      </c>
      <c r="AI20" s="256">
        <f t="shared" si="5"/>
        <v>0</v>
      </c>
    </row>
    <row r="21" spans="1:35" ht="13.5" customHeight="1">
      <c r="A21" s="4" t="str">
        <f>'Stabilized Ops &amp; Debt'!A23</f>
        <v>Property Insurance</v>
      </c>
      <c r="B21" s="259"/>
      <c r="C21" s="259"/>
      <c r="D21" s="190"/>
      <c r="E21" s="292">
        <f>'Stabilized Ops &amp; Debt'!$D$6</f>
        <v>0.035</v>
      </c>
      <c r="F21" s="256">
        <f>'Stabilized Ops &amp; Debt'!E23</f>
        <v>0</v>
      </c>
      <c r="G21" s="256">
        <f>F21*(1+$E21)</f>
        <v>0</v>
      </c>
      <c r="H21" s="256">
        <f t="shared" si="5"/>
        <v>0</v>
      </c>
      <c r="I21" s="256">
        <f t="shared" si="5"/>
        <v>0</v>
      </c>
      <c r="J21" s="256">
        <f t="shared" si="5"/>
        <v>0</v>
      </c>
      <c r="K21" s="256">
        <f t="shared" si="5"/>
        <v>0</v>
      </c>
      <c r="L21" s="256">
        <f t="shared" si="5"/>
        <v>0</v>
      </c>
      <c r="M21" s="256">
        <f t="shared" si="5"/>
        <v>0</v>
      </c>
      <c r="N21" s="256">
        <f t="shared" si="5"/>
        <v>0</v>
      </c>
      <c r="O21" s="256">
        <f t="shared" si="5"/>
        <v>0</v>
      </c>
      <c r="P21" s="256">
        <f t="shared" si="5"/>
        <v>0</v>
      </c>
      <c r="Q21" s="256">
        <f t="shared" si="5"/>
        <v>0</v>
      </c>
      <c r="R21" s="256">
        <f t="shared" si="5"/>
        <v>0</v>
      </c>
      <c r="S21" s="256">
        <f t="shared" si="5"/>
        <v>0</v>
      </c>
      <c r="T21" s="256">
        <f t="shared" si="5"/>
        <v>0</v>
      </c>
      <c r="U21" s="256">
        <f t="shared" si="5"/>
        <v>0</v>
      </c>
      <c r="V21" s="256">
        <f t="shared" si="5"/>
        <v>0</v>
      </c>
      <c r="W21" s="256">
        <f t="shared" si="5"/>
        <v>0</v>
      </c>
      <c r="X21" s="256">
        <f t="shared" si="5"/>
        <v>0</v>
      </c>
      <c r="Y21" s="256">
        <f t="shared" si="5"/>
        <v>0</v>
      </c>
      <c r="Z21" s="256">
        <f t="shared" si="5"/>
        <v>0</v>
      </c>
      <c r="AA21" s="256">
        <f t="shared" si="5"/>
        <v>0</v>
      </c>
      <c r="AB21" s="256">
        <f t="shared" si="5"/>
        <v>0</v>
      </c>
      <c r="AC21" s="256">
        <f t="shared" si="5"/>
        <v>0</v>
      </c>
      <c r="AD21" s="256">
        <f t="shared" si="5"/>
        <v>0</v>
      </c>
      <c r="AE21" s="256">
        <f t="shared" si="5"/>
        <v>0</v>
      </c>
      <c r="AF21" s="256">
        <f t="shared" si="5"/>
        <v>0</v>
      </c>
      <c r="AG21" s="256">
        <f t="shared" si="5"/>
        <v>0</v>
      </c>
      <c r="AH21" s="256">
        <f t="shared" si="5"/>
        <v>0</v>
      </c>
      <c r="AI21" s="256">
        <f t="shared" si="5"/>
        <v>0</v>
      </c>
    </row>
    <row r="22" spans="1:35" ht="13.5" customHeight="1">
      <c r="A22" s="4" t="str">
        <f>'Stabilized Ops &amp; Debt'!A24</f>
        <v>Other Expenses</v>
      </c>
      <c r="B22" s="259"/>
      <c r="C22" s="259"/>
      <c r="D22" s="190"/>
      <c r="E22" s="292">
        <f>'Stabilized Ops &amp; Debt'!$D$6</f>
        <v>0.035</v>
      </c>
      <c r="F22" s="256">
        <f>'Stabilized Ops &amp; Debt'!E24</f>
        <v>0</v>
      </c>
      <c r="G22" s="256">
        <f>F22*(1+$E22)</f>
        <v>0</v>
      </c>
      <c r="H22" s="256">
        <f t="shared" si="5"/>
        <v>0</v>
      </c>
      <c r="I22" s="256">
        <f t="shared" si="5"/>
        <v>0</v>
      </c>
      <c r="J22" s="256">
        <f t="shared" si="5"/>
        <v>0</v>
      </c>
      <c r="K22" s="256">
        <f t="shared" si="5"/>
        <v>0</v>
      </c>
      <c r="L22" s="256">
        <f t="shared" si="5"/>
        <v>0</v>
      </c>
      <c r="M22" s="256">
        <f t="shared" si="5"/>
        <v>0</v>
      </c>
      <c r="N22" s="256">
        <f t="shared" si="5"/>
        <v>0</v>
      </c>
      <c r="O22" s="256">
        <f t="shared" si="5"/>
        <v>0</v>
      </c>
      <c r="P22" s="256">
        <f t="shared" si="5"/>
        <v>0</v>
      </c>
      <c r="Q22" s="256">
        <f t="shared" si="5"/>
        <v>0</v>
      </c>
      <c r="R22" s="256">
        <f t="shared" si="5"/>
        <v>0</v>
      </c>
      <c r="S22" s="256">
        <f t="shared" si="5"/>
        <v>0</v>
      </c>
      <c r="T22" s="256">
        <f t="shared" si="5"/>
        <v>0</v>
      </c>
      <c r="U22" s="256">
        <f t="shared" si="5"/>
        <v>0</v>
      </c>
      <c r="V22" s="256">
        <f t="shared" si="5"/>
        <v>0</v>
      </c>
      <c r="W22" s="256">
        <f t="shared" si="5"/>
        <v>0</v>
      </c>
      <c r="X22" s="256">
        <f t="shared" si="5"/>
        <v>0</v>
      </c>
      <c r="Y22" s="256">
        <f t="shared" si="5"/>
        <v>0</v>
      </c>
      <c r="Z22" s="256">
        <f t="shared" si="5"/>
        <v>0</v>
      </c>
      <c r="AA22" s="256">
        <f t="shared" si="5"/>
        <v>0</v>
      </c>
      <c r="AB22" s="256">
        <f t="shared" si="5"/>
        <v>0</v>
      </c>
      <c r="AC22" s="256">
        <f t="shared" si="5"/>
        <v>0</v>
      </c>
      <c r="AD22" s="256">
        <f t="shared" si="5"/>
        <v>0</v>
      </c>
      <c r="AE22" s="256">
        <f t="shared" si="5"/>
        <v>0</v>
      </c>
      <c r="AF22" s="256">
        <f t="shared" si="5"/>
        <v>0</v>
      </c>
      <c r="AG22" s="256">
        <f t="shared" si="5"/>
        <v>0</v>
      </c>
      <c r="AH22" s="256">
        <f t="shared" si="5"/>
        <v>0</v>
      </c>
      <c r="AI22" s="256">
        <f t="shared" si="5"/>
        <v>0</v>
      </c>
    </row>
    <row r="23" spans="1:35" ht="13.5" customHeight="1">
      <c r="A23" s="9" t="s">
        <v>67</v>
      </c>
      <c r="B23" s="259"/>
      <c r="C23" s="259"/>
      <c r="D23" s="190"/>
      <c r="E23" s="292"/>
      <c r="F23" s="256">
        <f>SUM(F15:F22)</f>
        <v>0</v>
      </c>
      <c r="G23" s="256">
        <f aca="true" t="shared" si="6" ref="G23:AI23">SUM(G15:G22)</f>
        <v>0</v>
      </c>
      <c r="H23" s="256">
        <f>SUM(H15:H22)</f>
        <v>0</v>
      </c>
      <c r="I23" s="256">
        <f t="shared" si="6"/>
        <v>0</v>
      </c>
      <c r="J23" s="256">
        <f t="shared" si="6"/>
        <v>0</v>
      </c>
      <c r="K23" s="256">
        <f t="shared" si="6"/>
        <v>0</v>
      </c>
      <c r="L23" s="256">
        <f t="shared" si="6"/>
        <v>0</v>
      </c>
      <c r="M23" s="256">
        <f t="shared" si="6"/>
        <v>0</v>
      </c>
      <c r="N23" s="256">
        <f t="shared" si="6"/>
        <v>0</v>
      </c>
      <c r="O23" s="256">
        <f t="shared" si="6"/>
        <v>0</v>
      </c>
      <c r="P23" s="256">
        <f t="shared" si="6"/>
        <v>0</v>
      </c>
      <c r="Q23" s="256">
        <f t="shared" si="6"/>
        <v>0</v>
      </c>
      <c r="R23" s="256">
        <f t="shared" si="6"/>
        <v>0</v>
      </c>
      <c r="S23" s="256">
        <f t="shared" si="6"/>
        <v>0</v>
      </c>
      <c r="T23" s="256">
        <f t="shared" si="6"/>
        <v>0</v>
      </c>
      <c r="U23" s="258">
        <f t="shared" si="6"/>
        <v>0</v>
      </c>
      <c r="V23" s="256">
        <f t="shared" si="6"/>
        <v>0</v>
      </c>
      <c r="W23" s="256">
        <f t="shared" si="6"/>
        <v>0</v>
      </c>
      <c r="X23" s="256">
        <f t="shared" si="6"/>
        <v>0</v>
      </c>
      <c r="Y23" s="256">
        <f t="shared" si="6"/>
        <v>0</v>
      </c>
      <c r="Z23" s="256">
        <f t="shared" si="6"/>
        <v>0</v>
      </c>
      <c r="AA23" s="256">
        <f t="shared" si="6"/>
        <v>0</v>
      </c>
      <c r="AB23" s="256">
        <f t="shared" si="6"/>
        <v>0</v>
      </c>
      <c r="AC23" s="256">
        <f t="shared" si="6"/>
        <v>0</v>
      </c>
      <c r="AD23" s="256">
        <f t="shared" si="6"/>
        <v>0</v>
      </c>
      <c r="AE23" s="256">
        <f t="shared" si="6"/>
        <v>0</v>
      </c>
      <c r="AF23" s="256">
        <f t="shared" si="6"/>
        <v>0</v>
      </c>
      <c r="AG23" s="256">
        <f t="shared" si="6"/>
        <v>0</v>
      </c>
      <c r="AH23" s="256">
        <f t="shared" si="6"/>
        <v>0</v>
      </c>
      <c r="AI23" s="256">
        <f t="shared" si="6"/>
        <v>0</v>
      </c>
    </row>
    <row r="24" spans="1:35" ht="13.5" customHeight="1">
      <c r="A24" s="9"/>
      <c r="B24" s="259"/>
      <c r="C24" s="259"/>
      <c r="D24" s="190"/>
      <c r="E24" s="292"/>
      <c r="F24" s="256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</row>
    <row r="25" spans="1:35" ht="13.5" customHeight="1">
      <c r="A25" s="252" t="s">
        <v>155</v>
      </c>
      <c r="B25" s="5"/>
      <c r="C25" s="5"/>
      <c r="D25" s="5"/>
      <c r="E25" s="292"/>
      <c r="F25" s="260">
        <f>+F12-F23</f>
        <v>0</v>
      </c>
      <c r="G25" s="260">
        <f aca="true" t="shared" si="7" ref="G25:AI25">+G12-G23</f>
        <v>0</v>
      </c>
      <c r="H25" s="260">
        <f t="shared" si="7"/>
        <v>0</v>
      </c>
      <c r="I25" s="260">
        <f t="shared" si="7"/>
        <v>0</v>
      </c>
      <c r="J25" s="260">
        <f t="shared" si="7"/>
        <v>0</v>
      </c>
      <c r="K25" s="260">
        <f t="shared" si="7"/>
        <v>0</v>
      </c>
      <c r="L25" s="260">
        <f t="shared" si="7"/>
        <v>0</v>
      </c>
      <c r="M25" s="260">
        <f t="shared" si="7"/>
        <v>0</v>
      </c>
      <c r="N25" s="260">
        <f t="shared" si="7"/>
        <v>0</v>
      </c>
      <c r="O25" s="260">
        <f t="shared" si="7"/>
        <v>0</v>
      </c>
      <c r="P25" s="260">
        <f t="shared" si="7"/>
        <v>0</v>
      </c>
      <c r="Q25" s="260">
        <f t="shared" si="7"/>
        <v>0</v>
      </c>
      <c r="R25" s="260">
        <f t="shared" si="7"/>
        <v>0</v>
      </c>
      <c r="S25" s="260">
        <f t="shared" si="7"/>
        <v>0</v>
      </c>
      <c r="T25" s="260">
        <f t="shared" si="7"/>
        <v>0</v>
      </c>
      <c r="U25" s="260">
        <f t="shared" si="7"/>
        <v>0</v>
      </c>
      <c r="V25" s="260">
        <f t="shared" si="7"/>
        <v>0</v>
      </c>
      <c r="W25" s="260">
        <f t="shared" si="7"/>
        <v>0</v>
      </c>
      <c r="X25" s="260">
        <f t="shared" si="7"/>
        <v>0</v>
      </c>
      <c r="Y25" s="260">
        <f t="shared" si="7"/>
        <v>0</v>
      </c>
      <c r="Z25" s="260">
        <f t="shared" si="7"/>
        <v>0</v>
      </c>
      <c r="AA25" s="260">
        <f t="shared" si="7"/>
        <v>0</v>
      </c>
      <c r="AB25" s="260">
        <f t="shared" si="7"/>
        <v>0</v>
      </c>
      <c r="AC25" s="260">
        <f t="shared" si="7"/>
        <v>0</v>
      </c>
      <c r="AD25" s="260">
        <f t="shared" si="7"/>
        <v>0</v>
      </c>
      <c r="AE25" s="260">
        <f t="shared" si="7"/>
        <v>0</v>
      </c>
      <c r="AF25" s="260">
        <f t="shared" si="7"/>
        <v>0</v>
      </c>
      <c r="AG25" s="260">
        <f t="shared" si="7"/>
        <v>0</v>
      </c>
      <c r="AH25" s="260">
        <f t="shared" si="7"/>
        <v>0</v>
      </c>
      <c r="AI25" s="260">
        <f t="shared" si="7"/>
        <v>0</v>
      </c>
    </row>
    <row r="26" spans="1:35" ht="13.5" customHeight="1">
      <c r="A26" s="252"/>
      <c r="B26" s="5"/>
      <c r="C26" s="5"/>
      <c r="D26" s="5"/>
      <c r="E26" s="305"/>
      <c r="F26" s="260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</row>
    <row r="27" spans="1:35" ht="13.5" customHeight="1">
      <c r="A27" s="252" t="s">
        <v>23</v>
      </c>
      <c r="B27" s="5"/>
      <c r="C27" s="5"/>
      <c r="D27" s="5"/>
      <c r="E27" s="305"/>
      <c r="F27" s="260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</row>
    <row r="28" spans="1:35" ht="13.5" customHeight="1">
      <c r="A28" s="261" t="s">
        <v>24</v>
      </c>
      <c r="B28" s="259"/>
      <c r="C28" s="259"/>
      <c r="D28" s="190"/>
      <c r="E28" s="305">
        <f>+'Stabilized Ops &amp; Debt'!D7</f>
        <v>0.035</v>
      </c>
      <c r="F28" s="52">
        <f>'Stabilized Ops &amp; Debt'!E27</f>
        <v>0</v>
      </c>
      <c r="G28" s="52">
        <f>F28*(1+$E29)</f>
        <v>0</v>
      </c>
      <c r="H28" s="52">
        <f aca="true" t="shared" si="8" ref="H28:AI28">G28*(1+$E29)</f>
        <v>0</v>
      </c>
      <c r="I28" s="52">
        <f t="shared" si="8"/>
        <v>0</v>
      </c>
      <c r="J28" s="52">
        <f t="shared" si="8"/>
        <v>0</v>
      </c>
      <c r="K28" s="52">
        <f t="shared" si="8"/>
        <v>0</v>
      </c>
      <c r="L28" s="52">
        <f t="shared" si="8"/>
        <v>0</v>
      </c>
      <c r="M28" s="52">
        <f t="shared" si="8"/>
        <v>0</v>
      </c>
      <c r="N28" s="52">
        <f t="shared" si="8"/>
        <v>0</v>
      </c>
      <c r="O28" s="52">
        <f t="shared" si="8"/>
        <v>0</v>
      </c>
      <c r="P28" s="52">
        <f t="shared" si="8"/>
        <v>0</v>
      </c>
      <c r="Q28" s="52">
        <f t="shared" si="8"/>
        <v>0</v>
      </c>
      <c r="R28" s="52">
        <f t="shared" si="8"/>
        <v>0</v>
      </c>
      <c r="S28" s="52">
        <f t="shared" si="8"/>
        <v>0</v>
      </c>
      <c r="T28" s="52">
        <f t="shared" si="8"/>
        <v>0</v>
      </c>
      <c r="U28" s="52">
        <f t="shared" si="8"/>
        <v>0</v>
      </c>
      <c r="V28" s="52">
        <f t="shared" si="8"/>
        <v>0</v>
      </c>
      <c r="W28" s="52">
        <f t="shared" si="8"/>
        <v>0</v>
      </c>
      <c r="X28" s="52">
        <f t="shared" si="8"/>
        <v>0</v>
      </c>
      <c r="Y28" s="52">
        <f t="shared" si="8"/>
        <v>0</v>
      </c>
      <c r="Z28" s="52">
        <f t="shared" si="8"/>
        <v>0</v>
      </c>
      <c r="AA28" s="52">
        <f t="shared" si="8"/>
        <v>0</v>
      </c>
      <c r="AB28" s="52">
        <f t="shared" si="8"/>
        <v>0</v>
      </c>
      <c r="AC28" s="52">
        <f t="shared" si="8"/>
        <v>0</v>
      </c>
      <c r="AD28" s="52">
        <f t="shared" si="8"/>
        <v>0</v>
      </c>
      <c r="AE28" s="52">
        <f t="shared" si="8"/>
        <v>0</v>
      </c>
      <c r="AF28" s="52">
        <f t="shared" si="8"/>
        <v>0</v>
      </c>
      <c r="AG28" s="52">
        <f t="shared" si="8"/>
        <v>0</v>
      </c>
      <c r="AH28" s="52">
        <f t="shared" si="8"/>
        <v>0</v>
      </c>
      <c r="AI28" s="52">
        <f t="shared" si="8"/>
        <v>0</v>
      </c>
    </row>
    <row r="29" spans="1:35" ht="13.5" customHeight="1">
      <c r="A29" s="261" t="s">
        <v>25</v>
      </c>
      <c r="D29" s="257"/>
      <c r="E29" s="305">
        <f>+'Stabilized Ops &amp; Debt'!D7</f>
        <v>0.035</v>
      </c>
      <c r="F29" s="52">
        <f>'Stabilized Ops &amp; Debt'!E28</f>
        <v>0</v>
      </c>
      <c r="G29" s="52">
        <f>F29*(1+$E30)</f>
        <v>0</v>
      </c>
      <c r="H29" s="52">
        <f aca="true" t="shared" si="9" ref="H29:AI29">G29*(1+$E30)</f>
        <v>0</v>
      </c>
      <c r="I29" s="52">
        <f t="shared" si="9"/>
        <v>0</v>
      </c>
      <c r="J29" s="52">
        <f t="shared" si="9"/>
        <v>0</v>
      </c>
      <c r="K29" s="52">
        <f t="shared" si="9"/>
        <v>0</v>
      </c>
      <c r="L29" s="52">
        <f t="shared" si="9"/>
        <v>0</v>
      </c>
      <c r="M29" s="52">
        <f t="shared" si="9"/>
        <v>0</v>
      </c>
      <c r="N29" s="52">
        <f t="shared" si="9"/>
        <v>0</v>
      </c>
      <c r="O29" s="52">
        <f t="shared" si="9"/>
        <v>0</v>
      </c>
      <c r="P29" s="52">
        <f t="shared" si="9"/>
        <v>0</v>
      </c>
      <c r="Q29" s="52">
        <f t="shared" si="9"/>
        <v>0</v>
      </c>
      <c r="R29" s="52">
        <f t="shared" si="9"/>
        <v>0</v>
      </c>
      <c r="S29" s="52">
        <f t="shared" si="9"/>
        <v>0</v>
      </c>
      <c r="T29" s="52">
        <f t="shared" si="9"/>
        <v>0</v>
      </c>
      <c r="U29" s="52">
        <f t="shared" si="9"/>
        <v>0</v>
      </c>
      <c r="V29" s="52">
        <f t="shared" si="9"/>
        <v>0</v>
      </c>
      <c r="W29" s="52">
        <f t="shared" si="9"/>
        <v>0</v>
      </c>
      <c r="X29" s="52">
        <f t="shared" si="9"/>
        <v>0</v>
      </c>
      <c r="Y29" s="52">
        <f t="shared" si="9"/>
        <v>0</v>
      </c>
      <c r="Z29" s="52">
        <f t="shared" si="9"/>
        <v>0</v>
      </c>
      <c r="AA29" s="52">
        <f t="shared" si="9"/>
        <v>0</v>
      </c>
      <c r="AB29" s="52">
        <f t="shared" si="9"/>
        <v>0</v>
      </c>
      <c r="AC29" s="52">
        <f t="shared" si="9"/>
        <v>0</v>
      </c>
      <c r="AD29" s="52">
        <f t="shared" si="9"/>
        <v>0</v>
      </c>
      <c r="AE29" s="52">
        <f t="shared" si="9"/>
        <v>0</v>
      </c>
      <c r="AF29" s="52">
        <f t="shared" si="9"/>
        <v>0</v>
      </c>
      <c r="AG29" s="52">
        <f t="shared" si="9"/>
        <v>0</v>
      </c>
      <c r="AH29" s="52">
        <f t="shared" si="9"/>
        <v>0</v>
      </c>
      <c r="AI29" s="52">
        <f t="shared" si="9"/>
        <v>0</v>
      </c>
    </row>
    <row r="30" spans="1:35" ht="13.5" customHeight="1">
      <c r="A30" s="261"/>
      <c r="B30" s="257"/>
      <c r="C30" s="257"/>
      <c r="D30" s="6"/>
      <c r="E30" s="306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</row>
    <row r="31" spans="1:35" ht="13.5" customHeight="1" thickBot="1">
      <c r="A31" s="262" t="s">
        <v>386</v>
      </c>
      <c r="B31" s="257"/>
      <c r="C31" s="257"/>
      <c r="D31" s="6"/>
      <c r="E31" s="306"/>
      <c r="F31" s="263">
        <f>+F25-F28-F29</f>
        <v>0</v>
      </c>
      <c r="G31" s="263">
        <f aca="true" t="shared" si="10" ref="G31:AI31">+G25-G28-G29</f>
        <v>0</v>
      </c>
      <c r="H31" s="263">
        <f t="shared" si="10"/>
        <v>0</v>
      </c>
      <c r="I31" s="263">
        <f t="shared" si="10"/>
        <v>0</v>
      </c>
      <c r="J31" s="263">
        <f t="shared" si="10"/>
        <v>0</v>
      </c>
      <c r="K31" s="263">
        <f t="shared" si="10"/>
        <v>0</v>
      </c>
      <c r="L31" s="263">
        <f t="shared" si="10"/>
        <v>0</v>
      </c>
      <c r="M31" s="263">
        <f t="shared" si="10"/>
        <v>0</v>
      </c>
      <c r="N31" s="263">
        <f t="shared" si="10"/>
        <v>0</v>
      </c>
      <c r="O31" s="263">
        <f t="shared" si="10"/>
        <v>0</v>
      </c>
      <c r="P31" s="263">
        <f t="shared" si="10"/>
        <v>0</v>
      </c>
      <c r="Q31" s="263">
        <f t="shared" si="10"/>
        <v>0</v>
      </c>
      <c r="R31" s="263">
        <f t="shared" si="10"/>
        <v>0</v>
      </c>
      <c r="S31" s="263">
        <f t="shared" si="10"/>
        <v>0</v>
      </c>
      <c r="T31" s="263">
        <f t="shared" si="10"/>
        <v>0</v>
      </c>
      <c r="U31" s="263">
        <f t="shared" si="10"/>
        <v>0</v>
      </c>
      <c r="V31" s="263">
        <f t="shared" si="10"/>
        <v>0</v>
      </c>
      <c r="W31" s="263">
        <f t="shared" si="10"/>
        <v>0</v>
      </c>
      <c r="X31" s="263">
        <f t="shared" si="10"/>
        <v>0</v>
      </c>
      <c r="Y31" s="263">
        <f t="shared" si="10"/>
        <v>0</v>
      </c>
      <c r="Z31" s="263">
        <f t="shared" si="10"/>
        <v>0</v>
      </c>
      <c r="AA31" s="263">
        <f t="shared" si="10"/>
        <v>0</v>
      </c>
      <c r="AB31" s="263">
        <f t="shared" si="10"/>
        <v>0</v>
      </c>
      <c r="AC31" s="263">
        <f t="shared" si="10"/>
        <v>0</v>
      </c>
      <c r="AD31" s="263">
        <f t="shared" si="10"/>
        <v>0</v>
      </c>
      <c r="AE31" s="263">
        <f t="shared" si="10"/>
        <v>0</v>
      </c>
      <c r="AF31" s="263">
        <f t="shared" si="10"/>
        <v>0</v>
      </c>
      <c r="AG31" s="263">
        <f t="shared" si="10"/>
        <v>0</v>
      </c>
      <c r="AH31" s="263">
        <f t="shared" si="10"/>
        <v>0</v>
      </c>
      <c r="AI31" s="263">
        <f t="shared" si="10"/>
        <v>0</v>
      </c>
    </row>
    <row r="32" spans="1:35" ht="13.5" customHeight="1" thickTop="1">
      <c r="A32" s="261"/>
      <c r="D32" s="6"/>
      <c r="E32" s="306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</row>
    <row r="33" spans="1:35" ht="13.5" customHeight="1">
      <c r="A33" s="262" t="s">
        <v>26</v>
      </c>
      <c r="B33" s="53" t="s">
        <v>156</v>
      </c>
      <c r="C33" s="257" t="s">
        <v>52</v>
      </c>
      <c r="D33" s="6"/>
      <c r="E33" s="306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</row>
    <row r="34" spans="1:35" ht="13.5" customHeight="1">
      <c r="A34" s="352">
        <f>'Stabilized Ops &amp; Debt'!K16</f>
        <v>0</v>
      </c>
      <c r="B34" s="353" t="str">
        <f>'Stabilized Ops &amp; Debt'!M19</f>
        <v>Amortizing</v>
      </c>
      <c r="C34" s="354">
        <f>'Stabilized Ops &amp; Debt'!K23</f>
        <v>0</v>
      </c>
      <c r="D34" s="5"/>
      <c r="E34" s="307"/>
      <c r="F34" s="256">
        <f>'Stabilized Ops &amp; Debt'!$K$24</f>
        <v>0</v>
      </c>
      <c r="G34" s="256">
        <f>'Stabilized Ops &amp; Debt'!$K$24</f>
        <v>0</v>
      </c>
      <c r="H34" s="256">
        <f>'Stabilized Ops &amp; Debt'!$K$24</f>
        <v>0</v>
      </c>
      <c r="I34" s="256">
        <f>'Stabilized Ops &amp; Debt'!$K$24</f>
        <v>0</v>
      </c>
      <c r="J34" s="256">
        <f>'Stabilized Ops &amp; Debt'!$K$24</f>
        <v>0</v>
      </c>
      <c r="K34" s="256">
        <f>'Stabilized Ops &amp; Debt'!$K$24</f>
        <v>0</v>
      </c>
      <c r="L34" s="256">
        <f>'Stabilized Ops &amp; Debt'!$K$24</f>
        <v>0</v>
      </c>
      <c r="M34" s="256">
        <f>'Stabilized Ops &amp; Debt'!$K$24</f>
        <v>0</v>
      </c>
      <c r="N34" s="256">
        <f>'Stabilized Ops &amp; Debt'!$K$24</f>
        <v>0</v>
      </c>
      <c r="O34" s="256">
        <f>'Stabilized Ops &amp; Debt'!$K$24</f>
        <v>0</v>
      </c>
      <c r="P34" s="256">
        <f>'Stabilized Ops &amp; Debt'!$K$24</f>
        <v>0</v>
      </c>
      <c r="Q34" s="256">
        <f>'Stabilized Ops &amp; Debt'!$K$24</f>
        <v>0</v>
      </c>
      <c r="R34" s="256">
        <f>'Stabilized Ops &amp; Debt'!$K$24</f>
        <v>0</v>
      </c>
      <c r="S34" s="256">
        <f>'Stabilized Ops &amp; Debt'!$K$24</f>
        <v>0</v>
      </c>
      <c r="T34" s="256">
        <f>'Stabilized Ops &amp; Debt'!$K$24</f>
        <v>0</v>
      </c>
      <c r="U34" s="256">
        <f>'Stabilized Ops &amp; Debt'!$K$24</f>
        <v>0</v>
      </c>
      <c r="V34" s="256">
        <f>'Stabilized Ops &amp; Debt'!$K$24</f>
        <v>0</v>
      </c>
      <c r="W34" s="256">
        <f>'Stabilized Ops &amp; Debt'!$K$24</f>
        <v>0</v>
      </c>
      <c r="X34" s="256">
        <f>'Stabilized Ops &amp; Debt'!$K$24</f>
        <v>0</v>
      </c>
      <c r="Y34" s="256">
        <f>'Stabilized Ops &amp; Debt'!$K$24</f>
        <v>0</v>
      </c>
      <c r="Z34" s="256">
        <f>'Stabilized Ops &amp; Debt'!$K$24</f>
        <v>0</v>
      </c>
      <c r="AA34" s="256">
        <f>'Stabilized Ops &amp; Debt'!$K$24</f>
        <v>0</v>
      </c>
      <c r="AB34" s="256">
        <f>'Stabilized Ops &amp; Debt'!$K$24</f>
        <v>0</v>
      </c>
      <c r="AC34" s="256">
        <f>'Stabilized Ops &amp; Debt'!$K$24</f>
        <v>0</v>
      </c>
      <c r="AD34" s="256">
        <f>'Stabilized Ops &amp; Debt'!$K$24</f>
        <v>0</v>
      </c>
      <c r="AE34" s="256">
        <f>'Stabilized Ops &amp; Debt'!$K$24</f>
        <v>0</v>
      </c>
      <c r="AF34" s="256">
        <f>'Stabilized Ops &amp; Debt'!$K$24</f>
        <v>0</v>
      </c>
      <c r="AG34" s="256">
        <f>'Stabilized Ops &amp; Debt'!$K$24</f>
        <v>0</v>
      </c>
      <c r="AH34" s="256">
        <f>'Stabilized Ops &amp; Debt'!$K$24</f>
        <v>0</v>
      </c>
      <c r="AI34" s="256">
        <f>'Stabilized Ops &amp; Debt'!$K$24</f>
        <v>0</v>
      </c>
    </row>
    <row r="35" spans="1:35" ht="13.5" customHeight="1">
      <c r="A35" s="261" t="s">
        <v>27</v>
      </c>
      <c r="B35" s="5"/>
      <c r="C35" s="5"/>
      <c r="D35" s="6"/>
      <c r="E35" s="306"/>
      <c r="F35" s="264" t="str">
        <f>_xlfn.IFERROR(+F$31/F34,"-")</f>
        <v>-</v>
      </c>
      <c r="G35" s="264" t="str">
        <f>_xlfn.IFERROR(+G$31/G34,"-")</f>
        <v>-</v>
      </c>
      <c r="H35" s="264" t="str">
        <f aca="true" t="shared" si="11" ref="H35:AI35">_xlfn.IFERROR(+H31/H34,"-")</f>
        <v>-</v>
      </c>
      <c r="I35" s="264" t="str">
        <f t="shared" si="11"/>
        <v>-</v>
      </c>
      <c r="J35" s="264" t="str">
        <f t="shared" si="11"/>
        <v>-</v>
      </c>
      <c r="K35" s="264" t="str">
        <f t="shared" si="11"/>
        <v>-</v>
      </c>
      <c r="L35" s="264" t="str">
        <f t="shared" si="11"/>
        <v>-</v>
      </c>
      <c r="M35" s="264" t="str">
        <f t="shared" si="11"/>
        <v>-</v>
      </c>
      <c r="N35" s="264" t="str">
        <f t="shared" si="11"/>
        <v>-</v>
      </c>
      <c r="O35" s="264" t="str">
        <f t="shared" si="11"/>
        <v>-</v>
      </c>
      <c r="P35" s="264" t="str">
        <f t="shared" si="11"/>
        <v>-</v>
      </c>
      <c r="Q35" s="264" t="str">
        <f t="shared" si="11"/>
        <v>-</v>
      </c>
      <c r="R35" s="264" t="str">
        <f t="shared" si="11"/>
        <v>-</v>
      </c>
      <c r="S35" s="264" t="str">
        <f t="shared" si="11"/>
        <v>-</v>
      </c>
      <c r="T35" s="264" t="str">
        <f t="shared" si="11"/>
        <v>-</v>
      </c>
      <c r="U35" s="264" t="str">
        <f t="shared" si="11"/>
        <v>-</v>
      </c>
      <c r="V35" s="264" t="str">
        <f t="shared" si="11"/>
        <v>-</v>
      </c>
      <c r="W35" s="264" t="str">
        <f t="shared" si="11"/>
        <v>-</v>
      </c>
      <c r="X35" s="264" t="str">
        <f t="shared" si="11"/>
        <v>-</v>
      </c>
      <c r="Y35" s="264" t="str">
        <f t="shared" si="11"/>
        <v>-</v>
      </c>
      <c r="Z35" s="264" t="str">
        <f t="shared" si="11"/>
        <v>-</v>
      </c>
      <c r="AA35" s="264" t="str">
        <f t="shared" si="11"/>
        <v>-</v>
      </c>
      <c r="AB35" s="264" t="str">
        <f t="shared" si="11"/>
        <v>-</v>
      </c>
      <c r="AC35" s="264" t="str">
        <f t="shared" si="11"/>
        <v>-</v>
      </c>
      <c r="AD35" s="264" t="str">
        <f t="shared" si="11"/>
        <v>-</v>
      </c>
      <c r="AE35" s="264" t="str">
        <f t="shared" si="11"/>
        <v>-</v>
      </c>
      <c r="AF35" s="264" t="str">
        <f t="shared" si="11"/>
        <v>-</v>
      </c>
      <c r="AG35" s="264" t="str">
        <f t="shared" si="11"/>
        <v>-</v>
      </c>
      <c r="AH35" s="264" t="str">
        <f t="shared" si="11"/>
        <v>-</v>
      </c>
      <c r="AI35" s="264" t="str">
        <f t="shared" si="11"/>
        <v>-</v>
      </c>
    </row>
    <row r="36" spans="1:35" ht="13.5" customHeight="1">
      <c r="A36" s="355" t="str">
        <f>IF('Stabilized Ops &amp; Debt'!K25=0,"-",'Stabilized Ops &amp; Debt'!K25)</f>
        <v>-</v>
      </c>
      <c r="B36" s="356" t="str">
        <f>'Stabilized Ops &amp; Debt'!M27</f>
        <v>Amortizing</v>
      </c>
      <c r="C36" s="354">
        <f>'Stabilized Ops &amp; Debt'!K30</f>
        <v>0</v>
      </c>
      <c r="D36" s="5"/>
      <c r="E36" s="307"/>
      <c r="F36" s="256">
        <f>'Stabilized Ops &amp; Debt'!K31</f>
        <v>0</v>
      </c>
      <c r="G36" s="256">
        <f>F36</f>
        <v>0</v>
      </c>
      <c r="H36" s="256">
        <f aca="true" t="shared" si="12" ref="H36:AI36">G36</f>
        <v>0</v>
      </c>
      <c r="I36" s="256">
        <f t="shared" si="12"/>
        <v>0</v>
      </c>
      <c r="J36" s="256">
        <f t="shared" si="12"/>
        <v>0</v>
      </c>
      <c r="K36" s="256">
        <f t="shared" si="12"/>
        <v>0</v>
      </c>
      <c r="L36" s="256">
        <f t="shared" si="12"/>
        <v>0</v>
      </c>
      <c r="M36" s="256">
        <f t="shared" si="12"/>
        <v>0</v>
      </c>
      <c r="N36" s="256">
        <f t="shared" si="12"/>
        <v>0</v>
      </c>
      <c r="O36" s="256">
        <f t="shared" si="12"/>
        <v>0</v>
      </c>
      <c r="P36" s="256">
        <f t="shared" si="12"/>
        <v>0</v>
      </c>
      <c r="Q36" s="256">
        <f t="shared" si="12"/>
        <v>0</v>
      </c>
      <c r="R36" s="256">
        <f t="shared" si="12"/>
        <v>0</v>
      </c>
      <c r="S36" s="256">
        <f t="shared" si="12"/>
        <v>0</v>
      </c>
      <c r="T36" s="256">
        <f t="shared" si="12"/>
        <v>0</v>
      </c>
      <c r="U36" s="256">
        <f t="shared" si="12"/>
        <v>0</v>
      </c>
      <c r="V36" s="256">
        <f t="shared" si="12"/>
        <v>0</v>
      </c>
      <c r="W36" s="256">
        <f t="shared" si="12"/>
        <v>0</v>
      </c>
      <c r="X36" s="256">
        <f t="shared" si="12"/>
        <v>0</v>
      </c>
      <c r="Y36" s="256">
        <f t="shared" si="12"/>
        <v>0</v>
      </c>
      <c r="Z36" s="256">
        <f t="shared" si="12"/>
        <v>0</v>
      </c>
      <c r="AA36" s="256">
        <f t="shared" si="12"/>
        <v>0</v>
      </c>
      <c r="AB36" s="256">
        <f t="shared" si="12"/>
        <v>0</v>
      </c>
      <c r="AC36" s="256">
        <f t="shared" si="12"/>
        <v>0</v>
      </c>
      <c r="AD36" s="256">
        <f t="shared" si="12"/>
        <v>0</v>
      </c>
      <c r="AE36" s="256">
        <f t="shared" si="12"/>
        <v>0</v>
      </c>
      <c r="AF36" s="256">
        <f t="shared" si="12"/>
        <v>0</v>
      </c>
      <c r="AG36" s="256">
        <f t="shared" si="12"/>
        <v>0</v>
      </c>
      <c r="AH36" s="256">
        <f t="shared" si="12"/>
        <v>0</v>
      </c>
      <c r="AI36" s="256">
        <f t="shared" si="12"/>
        <v>0</v>
      </c>
    </row>
    <row r="37" spans="1:35" ht="13.5" customHeight="1">
      <c r="A37" s="261" t="s">
        <v>27</v>
      </c>
      <c r="B37" s="5"/>
      <c r="C37" s="5"/>
      <c r="D37" s="6"/>
      <c r="E37" s="306"/>
      <c r="F37" s="264" t="str">
        <f>_xlfn.IFERROR(+F$31/(F34+F36),"-")</f>
        <v>-</v>
      </c>
      <c r="G37" s="264" t="str">
        <f>_xlfn.IFERROR(+G$31/(G34+G36),"-")</f>
        <v>-</v>
      </c>
      <c r="H37" s="264" t="str">
        <f aca="true" t="shared" si="13" ref="H37:AI37">_xlfn.IFERROR(+H$31/(H34+H36),"-")</f>
        <v>-</v>
      </c>
      <c r="I37" s="264" t="str">
        <f t="shared" si="13"/>
        <v>-</v>
      </c>
      <c r="J37" s="264" t="str">
        <f t="shared" si="13"/>
        <v>-</v>
      </c>
      <c r="K37" s="264" t="str">
        <f t="shared" si="13"/>
        <v>-</v>
      </c>
      <c r="L37" s="264" t="str">
        <f t="shared" si="13"/>
        <v>-</v>
      </c>
      <c r="M37" s="264" t="str">
        <f t="shared" si="13"/>
        <v>-</v>
      </c>
      <c r="N37" s="264" t="str">
        <f t="shared" si="13"/>
        <v>-</v>
      </c>
      <c r="O37" s="264" t="str">
        <f t="shared" si="13"/>
        <v>-</v>
      </c>
      <c r="P37" s="264" t="str">
        <f t="shared" si="13"/>
        <v>-</v>
      </c>
      <c r="Q37" s="264" t="str">
        <f t="shared" si="13"/>
        <v>-</v>
      </c>
      <c r="R37" s="264" t="str">
        <f t="shared" si="13"/>
        <v>-</v>
      </c>
      <c r="S37" s="264" t="str">
        <f t="shared" si="13"/>
        <v>-</v>
      </c>
      <c r="T37" s="264" t="str">
        <f t="shared" si="13"/>
        <v>-</v>
      </c>
      <c r="U37" s="264" t="str">
        <f t="shared" si="13"/>
        <v>-</v>
      </c>
      <c r="V37" s="264" t="str">
        <f t="shared" si="13"/>
        <v>-</v>
      </c>
      <c r="W37" s="264" t="str">
        <f t="shared" si="13"/>
        <v>-</v>
      </c>
      <c r="X37" s="264" t="str">
        <f t="shared" si="13"/>
        <v>-</v>
      </c>
      <c r="Y37" s="264" t="str">
        <f t="shared" si="13"/>
        <v>-</v>
      </c>
      <c r="Z37" s="264" t="str">
        <f t="shared" si="13"/>
        <v>-</v>
      </c>
      <c r="AA37" s="264" t="str">
        <f t="shared" si="13"/>
        <v>-</v>
      </c>
      <c r="AB37" s="264" t="str">
        <f t="shared" si="13"/>
        <v>-</v>
      </c>
      <c r="AC37" s="264" t="str">
        <f t="shared" si="13"/>
        <v>-</v>
      </c>
      <c r="AD37" s="264" t="str">
        <f t="shared" si="13"/>
        <v>-</v>
      </c>
      <c r="AE37" s="264" t="str">
        <f t="shared" si="13"/>
        <v>-</v>
      </c>
      <c r="AF37" s="264" t="str">
        <f t="shared" si="13"/>
        <v>-</v>
      </c>
      <c r="AG37" s="264" t="str">
        <f t="shared" si="13"/>
        <v>-</v>
      </c>
      <c r="AH37" s="264" t="str">
        <f t="shared" si="13"/>
        <v>-</v>
      </c>
      <c r="AI37" s="264" t="str">
        <f t="shared" si="13"/>
        <v>-</v>
      </c>
    </row>
    <row r="38" spans="1:35" ht="13.5" customHeight="1">
      <c r="A38" s="355" t="str">
        <f>IF('Stabilized Ops &amp; Debt'!K32=0,"-",'Stabilized Ops &amp; Debt'!K32)</f>
        <v>-</v>
      </c>
      <c r="B38" s="356" t="str">
        <f>'Stabilized Ops &amp; Debt'!M34</f>
        <v>Amortizing</v>
      </c>
      <c r="C38" s="354">
        <f>'Stabilized Ops &amp; Debt'!K37</f>
        <v>0</v>
      </c>
      <c r="D38" s="5"/>
      <c r="E38" s="307"/>
      <c r="F38" s="256">
        <f>'Stabilized Ops &amp; Debt'!K38</f>
        <v>0</v>
      </c>
      <c r="G38" s="256">
        <f>F38</f>
        <v>0</v>
      </c>
      <c r="H38" s="256">
        <f aca="true" t="shared" si="14" ref="H38:AI38">G38</f>
        <v>0</v>
      </c>
      <c r="I38" s="256">
        <f t="shared" si="14"/>
        <v>0</v>
      </c>
      <c r="J38" s="256">
        <f t="shared" si="14"/>
        <v>0</v>
      </c>
      <c r="K38" s="256">
        <f t="shared" si="14"/>
        <v>0</v>
      </c>
      <c r="L38" s="256">
        <f t="shared" si="14"/>
        <v>0</v>
      </c>
      <c r="M38" s="256">
        <f t="shared" si="14"/>
        <v>0</v>
      </c>
      <c r="N38" s="256">
        <f t="shared" si="14"/>
        <v>0</v>
      </c>
      <c r="O38" s="256">
        <f t="shared" si="14"/>
        <v>0</v>
      </c>
      <c r="P38" s="256">
        <f t="shared" si="14"/>
        <v>0</v>
      </c>
      <c r="Q38" s="256">
        <f t="shared" si="14"/>
        <v>0</v>
      </c>
      <c r="R38" s="256">
        <f t="shared" si="14"/>
        <v>0</v>
      </c>
      <c r="S38" s="256">
        <f t="shared" si="14"/>
        <v>0</v>
      </c>
      <c r="T38" s="256">
        <f t="shared" si="14"/>
        <v>0</v>
      </c>
      <c r="U38" s="256">
        <f t="shared" si="14"/>
        <v>0</v>
      </c>
      <c r="V38" s="256">
        <f t="shared" si="14"/>
        <v>0</v>
      </c>
      <c r="W38" s="256">
        <f t="shared" si="14"/>
        <v>0</v>
      </c>
      <c r="X38" s="256">
        <f t="shared" si="14"/>
        <v>0</v>
      </c>
      <c r="Y38" s="256">
        <f t="shared" si="14"/>
        <v>0</v>
      </c>
      <c r="Z38" s="256">
        <f t="shared" si="14"/>
        <v>0</v>
      </c>
      <c r="AA38" s="256">
        <f t="shared" si="14"/>
        <v>0</v>
      </c>
      <c r="AB38" s="256">
        <f t="shared" si="14"/>
        <v>0</v>
      </c>
      <c r="AC38" s="256">
        <f t="shared" si="14"/>
        <v>0</v>
      </c>
      <c r="AD38" s="256">
        <f t="shared" si="14"/>
        <v>0</v>
      </c>
      <c r="AE38" s="256">
        <f t="shared" si="14"/>
        <v>0</v>
      </c>
      <c r="AF38" s="256">
        <f t="shared" si="14"/>
        <v>0</v>
      </c>
      <c r="AG38" s="256">
        <f t="shared" si="14"/>
        <v>0</v>
      </c>
      <c r="AH38" s="256">
        <f t="shared" si="14"/>
        <v>0</v>
      </c>
      <c r="AI38" s="256">
        <f t="shared" si="14"/>
        <v>0</v>
      </c>
    </row>
    <row r="39" spans="1:35" ht="13.5" customHeight="1">
      <c r="A39" s="261" t="s">
        <v>27</v>
      </c>
      <c r="B39" s="5"/>
      <c r="C39" s="5"/>
      <c r="D39" s="6"/>
      <c r="E39" s="306"/>
      <c r="F39" s="264" t="str">
        <f>_xlfn.IFERROR(+F$31/(F34+F36+F38),"-")</f>
        <v>-</v>
      </c>
      <c r="G39" s="264" t="str">
        <f>_xlfn.IFERROR(+G$31/(G34+G36+G38),"-")</f>
        <v>-</v>
      </c>
      <c r="H39" s="264" t="str">
        <f aca="true" t="shared" si="15" ref="H39:AI39">_xlfn.IFERROR(+H$31/(H34+H36+H38),"-")</f>
        <v>-</v>
      </c>
      <c r="I39" s="264" t="str">
        <f t="shared" si="15"/>
        <v>-</v>
      </c>
      <c r="J39" s="264" t="str">
        <f t="shared" si="15"/>
        <v>-</v>
      </c>
      <c r="K39" s="264" t="str">
        <f t="shared" si="15"/>
        <v>-</v>
      </c>
      <c r="L39" s="264" t="str">
        <f t="shared" si="15"/>
        <v>-</v>
      </c>
      <c r="M39" s="264" t="str">
        <f t="shared" si="15"/>
        <v>-</v>
      </c>
      <c r="N39" s="264" t="str">
        <f t="shared" si="15"/>
        <v>-</v>
      </c>
      <c r="O39" s="264" t="str">
        <f t="shared" si="15"/>
        <v>-</v>
      </c>
      <c r="P39" s="264" t="str">
        <f t="shared" si="15"/>
        <v>-</v>
      </c>
      <c r="Q39" s="264" t="str">
        <f t="shared" si="15"/>
        <v>-</v>
      </c>
      <c r="R39" s="264" t="str">
        <f t="shared" si="15"/>
        <v>-</v>
      </c>
      <c r="S39" s="264" t="str">
        <f t="shared" si="15"/>
        <v>-</v>
      </c>
      <c r="T39" s="264" t="str">
        <f t="shared" si="15"/>
        <v>-</v>
      </c>
      <c r="U39" s="264" t="str">
        <f t="shared" si="15"/>
        <v>-</v>
      </c>
      <c r="V39" s="264" t="str">
        <f t="shared" si="15"/>
        <v>-</v>
      </c>
      <c r="W39" s="264" t="str">
        <f t="shared" si="15"/>
        <v>-</v>
      </c>
      <c r="X39" s="264" t="str">
        <f t="shared" si="15"/>
        <v>-</v>
      </c>
      <c r="Y39" s="264" t="str">
        <f t="shared" si="15"/>
        <v>-</v>
      </c>
      <c r="Z39" s="264" t="str">
        <f t="shared" si="15"/>
        <v>-</v>
      </c>
      <c r="AA39" s="264" t="str">
        <f t="shared" si="15"/>
        <v>-</v>
      </c>
      <c r="AB39" s="264" t="str">
        <f t="shared" si="15"/>
        <v>-</v>
      </c>
      <c r="AC39" s="264" t="str">
        <f t="shared" si="15"/>
        <v>-</v>
      </c>
      <c r="AD39" s="264" t="str">
        <f t="shared" si="15"/>
        <v>-</v>
      </c>
      <c r="AE39" s="264" t="str">
        <f t="shared" si="15"/>
        <v>-</v>
      </c>
      <c r="AF39" s="264" t="str">
        <f t="shared" si="15"/>
        <v>-</v>
      </c>
      <c r="AG39" s="264" t="str">
        <f t="shared" si="15"/>
        <v>-</v>
      </c>
      <c r="AH39" s="264" t="str">
        <f t="shared" si="15"/>
        <v>-</v>
      </c>
      <c r="AI39" s="264" t="str">
        <f t="shared" si="15"/>
        <v>-</v>
      </c>
    </row>
    <row r="40" spans="1:35" ht="13.5" customHeight="1">
      <c r="A40" s="261"/>
      <c r="B40" s="5"/>
      <c r="C40" s="5"/>
      <c r="D40" s="6"/>
      <c r="E40" s="306"/>
      <c r="F40" s="265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</row>
    <row r="41" spans="1:35" ht="13.5" customHeight="1">
      <c r="A41" s="262" t="s">
        <v>239</v>
      </c>
      <c r="B41" s="5"/>
      <c r="C41" s="5"/>
      <c r="D41" s="6"/>
      <c r="E41" s="306"/>
      <c r="F41" s="265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</row>
    <row r="42" spans="1:35" ht="13.5" customHeight="1">
      <c r="A42" s="261" t="s">
        <v>220</v>
      </c>
      <c r="B42" s="5"/>
      <c r="C42" s="5"/>
      <c r="D42" s="266">
        <f>'Stabilized Ops &amp; Debt'!E48</f>
        <v>610</v>
      </c>
      <c r="E42" s="257">
        <v>0.035</v>
      </c>
      <c r="F42" s="256">
        <f>D42</f>
        <v>610</v>
      </c>
      <c r="G42" s="256">
        <f aca="true" t="shared" si="16" ref="G42:AI42">F42+(F42*$E42)</f>
        <v>631.35</v>
      </c>
      <c r="H42" s="256">
        <f t="shared" si="16"/>
        <v>653.44725</v>
      </c>
      <c r="I42" s="256">
        <f t="shared" si="16"/>
        <v>676.31790375</v>
      </c>
      <c r="J42" s="256">
        <f t="shared" si="16"/>
        <v>699.98903038125</v>
      </c>
      <c r="K42" s="256">
        <f t="shared" si="16"/>
        <v>724.4886464445938</v>
      </c>
      <c r="L42" s="256">
        <f t="shared" si="16"/>
        <v>749.8457490701545</v>
      </c>
      <c r="M42" s="256">
        <f t="shared" si="16"/>
        <v>776.0903502876099</v>
      </c>
      <c r="N42" s="256">
        <f t="shared" si="16"/>
        <v>803.2535125476762</v>
      </c>
      <c r="O42" s="256">
        <f t="shared" si="16"/>
        <v>831.3673854868449</v>
      </c>
      <c r="P42" s="256">
        <f t="shared" si="16"/>
        <v>860.4652439788845</v>
      </c>
      <c r="Q42" s="256">
        <f t="shared" si="16"/>
        <v>890.5815275181454</v>
      </c>
      <c r="R42" s="256">
        <f t="shared" si="16"/>
        <v>921.7518809812806</v>
      </c>
      <c r="S42" s="256">
        <f t="shared" si="16"/>
        <v>954.0131968156254</v>
      </c>
      <c r="T42" s="256">
        <f t="shared" si="16"/>
        <v>987.4036587041724</v>
      </c>
      <c r="U42" s="256">
        <f t="shared" si="16"/>
        <v>1021.9627867588184</v>
      </c>
      <c r="V42" s="256">
        <f t="shared" si="16"/>
        <v>1057.731484295377</v>
      </c>
      <c r="W42" s="256">
        <f t="shared" si="16"/>
        <v>1094.7520862457152</v>
      </c>
      <c r="X42" s="256">
        <f t="shared" si="16"/>
        <v>1133.0684092643153</v>
      </c>
      <c r="Y42" s="256">
        <f t="shared" si="16"/>
        <v>1172.7258035885664</v>
      </c>
      <c r="Z42" s="256">
        <f t="shared" si="16"/>
        <v>1213.7712067141663</v>
      </c>
      <c r="AA42" s="256">
        <f t="shared" si="16"/>
        <v>1256.2531989491622</v>
      </c>
      <c r="AB42" s="256">
        <f t="shared" si="16"/>
        <v>1300.2220609123829</v>
      </c>
      <c r="AC42" s="256">
        <f t="shared" si="16"/>
        <v>1345.7298330443164</v>
      </c>
      <c r="AD42" s="256">
        <f t="shared" si="16"/>
        <v>1392.8303772008674</v>
      </c>
      <c r="AE42" s="256">
        <f t="shared" si="16"/>
        <v>1441.5794404028977</v>
      </c>
      <c r="AF42" s="256">
        <f t="shared" si="16"/>
        <v>1492.0347208169992</v>
      </c>
      <c r="AG42" s="256">
        <f t="shared" si="16"/>
        <v>1544.2559360455941</v>
      </c>
      <c r="AH42" s="256">
        <f t="shared" si="16"/>
        <v>1598.30489380719</v>
      </c>
      <c r="AI42" s="256">
        <f t="shared" si="16"/>
        <v>1654.2455650904417</v>
      </c>
    </row>
    <row r="43" spans="1:35" ht="13.5" customHeight="1">
      <c r="A43" s="262"/>
      <c r="B43" s="5"/>
      <c r="C43" s="5"/>
      <c r="D43" s="6"/>
      <c r="E43" s="306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</row>
    <row r="44" spans="1:35" ht="13.5" customHeight="1">
      <c r="A44" s="262" t="s">
        <v>466</v>
      </c>
      <c r="B44" s="5"/>
      <c r="D44" s="50"/>
      <c r="E44" s="305"/>
      <c r="F44" s="267">
        <f>+F31-F34-F36-F38-F42</f>
        <v>-610</v>
      </c>
      <c r="G44" s="267">
        <f aca="true" t="shared" si="17" ref="G44:AI44">+G31-G34-G36-G38-G42</f>
        <v>-631.35</v>
      </c>
      <c r="H44" s="267">
        <f t="shared" si="17"/>
        <v>-653.44725</v>
      </c>
      <c r="I44" s="267">
        <f t="shared" si="17"/>
        <v>-676.31790375</v>
      </c>
      <c r="J44" s="267">
        <f t="shared" si="17"/>
        <v>-699.98903038125</v>
      </c>
      <c r="K44" s="267">
        <f t="shared" si="17"/>
        <v>-724.4886464445938</v>
      </c>
      <c r="L44" s="267">
        <f t="shared" si="17"/>
        <v>-749.8457490701545</v>
      </c>
      <c r="M44" s="267">
        <f t="shared" si="17"/>
        <v>-776.0903502876099</v>
      </c>
      <c r="N44" s="267">
        <f t="shared" si="17"/>
        <v>-803.2535125476762</v>
      </c>
      <c r="O44" s="267">
        <f t="shared" si="17"/>
        <v>-831.3673854868449</v>
      </c>
      <c r="P44" s="267">
        <f t="shared" si="17"/>
        <v>-860.4652439788845</v>
      </c>
      <c r="Q44" s="267">
        <f t="shared" si="17"/>
        <v>-890.5815275181454</v>
      </c>
      <c r="R44" s="267">
        <f t="shared" si="17"/>
        <v>-921.7518809812806</v>
      </c>
      <c r="S44" s="267">
        <f t="shared" si="17"/>
        <v>-954.0131968156254</v>
      </c>
      <c r="T44" s="267">
        <f t="shared" si="17"/>
        <v>-987.4036587041724</v>
      </c>
      <c r="U44" s="267">
        <f t="shared" si="17"/>
        <v>-1021.9627867588184</v>
      </c>
      <c r="V44" s="267">
        <f t="shared" si="17"/>
        <v>-1057.731484295377</v>
      </c>
      <c r="W44" s="267">
        <f t="shared" si="17"/>
        <v>-1094.7520862457152</v>
      </c>
      <c r="X44" s="267">
        <f t="shared" si="17"/>
        <v>-1133.0684092643153</v>
      </c>
      <c r="Y44" s="267">
        <f t="shared" si="17"/>
        <v>-1172.7258035885664</v>
      </c>
      <c r="Z44" s="267">
        <f t="shared" si="17"/>
        <v>-1213.7712067141663</v>
      </c>
      <c r="AA44" s="267">
        <f t="shared" si="17"/>
        <v>-1256.2531989491622</v>
      </c>
      <c r="AB44" s="267">
        <f t="shared" si="17"/>
        <v>-1300.2220609123829</v>
      </c>
      <c r="AC44" s="267">
        <f t="shared" si="17"/>
        <v>-1345.7298330443164</v>
      </c>
      <c r="AD44" s="267">
        <f t="shared" si="17"/>
        <v>-1392.8303772008674</v>
      </c>
      <c r="AE44" s="267">
        <f t="shared" si="17"/>
        <v>-1441.5794404028977</v>
      </c>
      <c r="AF44" s="267">
        <f t="shared" si="17"/>
        <v>-1492.0347208169992</v>
      </c>
      <c r="AG44" s="267">
        <f t="shared" si="17"/>
        <v>-1544.2559360455941</v>
      </c>
      <c r="AH44" s="267">
        <f t="shared" si="17"/>
        <v>-1598.30489380719</v>
      </c>
      <c r="AI44" s="267">
        <f t="shared" si="17"/>
        <v>-1654.2455650904417</v>
      </c>
    </row>
    <row r="45" spans="1:35" ht="13.5" customHeight="1">
      <c r="A45" s="262"/>
      <c r="B45" s="5"/>
      <c r="D45" s="50"/>
      <c r="E45" s="305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</row>
    <row r="46" spans="1:35" ht="13.5" customHeight="1">
      <c r="A46" s="262" t="s">
        <v>460</v>
      </c>
      <c r="B46" s="5"/>
      <c r="D46" s="50"/>
      <c r="E46" s="305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</row>
    <row r="47" spans="1:35" ht="13.5" customHeight="1">
      <c r="A47" s="4" t="s">
        <v>465</v>
      </c>
      <c r="D47" s="50"/>
      <c r="E47" s="357"/>
      <c r="F47" s="65">
        <f>'Uses of Funds'!D81</f>
        <v>0</v>
      </c>
      <c r="G47" s="359">
        <f>F47-F48</f>
        <v>0</v>
      </c>
      <c r="H47" s="359">
        <f>G47-G48</f>
        <v>0</v>
      </c>
      <c r="I47" s="359">
        <f>H47-H48</f>
        <v>0</v>
      </c>
      <c r="J47" s="359">
        <f>I47-I48</f>
        <v>0</v>
      </c>
      <c r="K47" s="359">
        <f>J47-J48</f>
        <v>0</v>
      </c>
      <c r="L47" s="359">
        <f>K47-K48</f>
        <v>0</v>
      </c>
      <c r="M47" s="359">
        <f>L47-L48</f>
        <v>0</v>
      </c>
      <c r="N47" s="359">
        <f>M47-M48</f>
        <v>0</v>
      </c>
      <c r="O47" s="359">
        <f>N47-N48</f>
        <v>0</v>
      </c>
      <c r="P47" s="359">
        <f>O47-O48</f>
        <v>0</v>
      </c>
      <c r="Q47" s="359">
        <f>P47-P48</f>
        <v>0</v>
      </c>
      <c r="R47" s="359">
        <f>Q47-Q48</f>
        <v>0</v>
      </c>
      <c r="S47" s="359">
        <f>R47-R48</f>
        <v>0</v>
      </c>
      <c r="T47" s="359">
        <f>S47-S48</f>
        <v>0</v>
      </c>
      <c r="U47" s="359">
        <f>T47-T48</f>
        <v>0</v>
      </c>
      <c r="V47" s="359">
        <f>U47-U48</f>
        <v>0</v>
      </c>
      <c r="W47" s="359">
        <f>V47-V48</f>
        <v>0</v>
      </c>
      <c r="X47" s="359">
        <f>W47-W48</f>
        <v>0</v>
      </c>
      <c r="Y47" s="359">
        <f>X47-X48</f>
        <v>0</v>
      </c>
      <c r="Z47" s="359">
        <f>Y47-Y48</f>
        <v>0</v>
      </c>
      <c r="AA47" s="359">
        <f>Z47-Z48</f>
        <v>0</v>
      </c>
      <c r="AB47" s="359">
        <f>AA47-AA48</f>
        <v>0</v>
      </c>
      <c r="AC47" s="359">
        <f>AB47-AB48</f>
        <v>0</v>
      </c>
      <c r="AD47" s="359">
        <f>AC47-AC48</f>
        <v>0</v>
      </c>
      <c r="AE47" s="359">
        <f>AD47-AD48</f>
        <v>0</v>
      </c>
      <c r="AF47" s="359">
        <f>AE47-AE48</f>
        <v>0</v>
      </c>
      <c r="AG47" s="359">
        <f>AF47-AF48</f>
        <v>0</v>
      </c>
      <c r="AH47" s="359">
        <f>AG47-AG48</f>
        <v>0</v>
      </c>
      <c r="AI47" s="359">
        <f>AH47-AH48</f>
        <v>0</v>
      </c>
    </row>
    <row r="48" spans="1:35" ht="13.5" customHeight="1">
      <c r="A48" s="261" t="s">
        <v>461</v>
      </c>
      <c r="B48" s="361" t="s">
        <v>462</v>
      </c>
      <c r="C48" s="66"/>
      <c r="D48" s="269">
        <f>'Stabilized Ops &amp; Debt'!M51</f>
        <v>1</v>
      </c>
      <c r="E48" s="360"/>
      <c r="F48" s="358">
        <f aca="true" t="shared" si="18" ref="F48:L48">IF(F44&gt;1,IF(F44&lt;F47,F44,IF(F47&gt;1,F47,0)),0)</f>
        <v>0</v>
      </c>
      <c r="G48" s="358">
        <f t="shared" si="18"/>
        <v>0</v>
      </c>
      <c r="H48" s="358">
        <f t="shared" si="18"/>
        <v>0</v>
      </c>
      <c r="I48" s="358">
        <f t="shared" si="18"/>
        <v>0</v>
      </c>
      <c r="J48" s="358">
        <f t="shared" si="18"/>
        <v>0</v>
      </c>
      <c r="K48" s="358">
        <f t="shared" si="18"/>
        <v>0</v>
      </c>
      <c r="L48" s="358">
        <f t="shared" si="18"/>
        <v>0</v>
      </c>
      <c r="M48" s="358">
        <f>IF(M44&gt;1,IF(M44&lt;M47,M44,IF(M47&gt;1,M47,0)),0)</f>
        <v>0</v>
      </c>
      <c r="N48" s="358">
        <f>IF(N44&gt;1,IF(N44&lt;N47,N44,IF(N47&gt;1,N47,0)),0)</f>
        <v>0</v>
      </c>
      <c r="O48" s="358">
        <f aca="true" t="shared" si="19" ref="O48:AI48">IF(O44&gt;1,IF(O44&lt;O47,O44,IF(O47&gt;1,O47,0)),0)</f>
        <v>0</v>
      </c>
      <c r="P48" s="358">
        <f t="shared" si="19"/>
        <v>0</v>
      </c>
      <c r="Q48" s="358">
        <f t="shared" si="19"/>
        <v>0</v>
      </c>
      <c r="R48" s="358">
        <f t="shared" si="19"/>
        <v>0</v>
      </c>
      <c r="S48" s="358">
        <f t="shared" si="19"/>
        <v>0</v>
      </c>
      <c r="T48" s="358">
        <f t="shared" si="19"/>
        <v>0</v>
      </c>
      <c r="U48" s="358">
        <f t="shared" si="19"/>
        <v>0</v>
      </c>
      <c r="V48" s="358">
        <f t="shared" si="19"/>
        <v>0</v>
      </c>
      <c r="W48" s="358">
        <f t="shared" si="19"/>
        <v>0</v>
      </c>
      <c r="X48" s="358">
        <f t="shared" si="19"/>
        <v>0</v>
      </c>
      <c r="Y48" s="358">
        <f t="shared" si="19"/>
        <v>0</v>
      </c>
      <c r="Z48" s="358">
        <f t="shared" si="19"/>
        <v>0</v>
      </c>
      <c r="AA48" s="358">
        <f t="shared" si="19"/>
        <v>0</v>
      </c>
      <c r="AB48" s="358">
        <f t="shared" si="19"/>
        <v>0</v>
      </c>
      <c r="AC48" s="358">
        <f t="shared" si="19"/>
        <v>0</v>
      </c>
      <c r="AD48" s="358">
        <f t="shared" si="19"/>
        <v>0</v>
      </c>
      <c r="AE48" s="358">
        <f t="shared" si="19"/>
        <v>0</v>
      </c>
      <c r="AF48" s="358">
        <f t="shared" si="19"/>
        <v>0</v>
      </c>
      <c r="AG48" s="358">
        <f t="shared" si="19"/>
        <v>0</v>
      </c>
      <c r="AH48" s="358">
        <f t="shared" si="19"/>
        <v>0</v>
      </c>
      <c r="AI48" s="358">
        <f t="shared" si="19"/>
        <v>0</v>
      </c>
    </row>
    <row r="49" spans="1:35" ht="13.5" customHeight="1">
      <c r="A49" s="262"/>
      <c r="B49" s="5"/>
      <c r="C49" s="323"/>
      <c r="D49" s="50"/>
      <c r="E49" s="305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</row>
    <row r="50" spans="1:35" ht="13.5" customHeight="1">
      <c r="A50" s="262" t="s">
        <v>458</v>
      </c>
      <c r="B50" s="5"/>
      <c r="D50" s="50"/>
      <c r="E50" s="305"/>
      <c r="F50" s="267">
        <f>F44-F48</f>
        <v>-610</v>
      </c>
      <c r="G50" s="267">
        <f aca="true" t="shared" si="20" ref="G50:AI50">G44-G48</f>
        <v>-631.35</v>
      </c>
      <c r="H50" s="267">
        <f t="shared" si="20"/>
        <v>-653.44725</v>
      </c>
      <c r="I50" s="267">
        <f t="shared" si="20"/>
        <v>-676.31790375</v>
      </c>
      <c r="J50" s="267">
        <f t="shared" si="20"/>
        <v>-699.98903038125</v>
      </c>
      <c r="K50" s="267">
        <f t="shared" si="20"/>
        <v>-724.4886464445938</v>
      </c>
      <c r="L50" s="267">
        <f t="shared" si="20"/>
        <v>-749.8457490701545</v>
      </c>
      <c r="M50" s="267">
        <f t="shared" si="20"/>
        <v>-776.0903502876099</v>
      </c>
      <c r="N50" s="267">
        <f t="shared" si="20"/>
        <v>-803.2535125476762</v>
      </c>
      <c r="O50" s="267">
        <f t="shared" si="20"/>
        <v>-831.3673854868449</v>
      </c>
      <c r="P50" s="267">
        <f t="shared" si="20"/>
        <v>-860.4652439788845</v>
      </c>
      <c r="Q50" s="267">
        <f t="shared" si="20"/>
        <v>-890.5815275181454</v>
      </c>
      <c r="R50" s="267">
        <f t="shared" si="20"/>
        <v>-921.7518809812806</v>
      </c>
      <c r="S50" s="267">
        <f t="shared" si="20"/>
        <v>-954.0131968156254</v>
      </c>
      <c r="T50" s="267">
        <f t="shared" si="20"/>
        <v>-987.4036587041724</v>
      </c>
      <c r="U50" s="267">
        <f t="shared" si="20"/>
        <v>-1021.9627867588184</v>
      </c>
      <c r="V50" s="267">
        <f t="shared" si="20"/>
        <v>-1057.731484295377</v>
      </c>
      <c r="W50" s="267">
        <f t="shared" si="20"/>
        <v>-1094.7520862457152</v>
      </c>
      <c r="X50" s="267">
        <f t="shared" si="20"/>
        <v>-1133.0684092643153</v>
      </c>
      <c r="Y50" s="267">
        <f t="shared" si="20"/>
        <v>-1172.7258035885664</v>
      </c>
      <c r="Z50" s="267">
        <f t="shared" si="20"/>
        <v>-1213.7712067141663</v>
      </c>
      <c r="AA50" s="267">
        <f t="shared" si="20"/>
        <v>-1256.2531989491622</v>
      </c>
      <c r="AB50" s="267">
        <f t="shared" si="20"/>
        <v>-1300.2220609123829</v>
      </c>
      <c r="AC50" s="267">
        <f t="shared" si="20"/>
        <v>-1345.7298330443164</v>
      </c>
      <c r="AD50" s="267">
        <f t="shared" si="20"/>
        <v>-1392.8303772008674</v>
      </c>
      <c r="AE50" s="267">
        <f t="shared" si="20"/>
        <v>-1441.5794404028977</v>
      </c>
      <c r="AF50" s="267">
        <f t="shared" si="20"/>
        <v>-1492.0347208169992</v>
      </c>
      <c r="AG50" s="267">
        <f t="shared" si="20"/>
        <v>-1544.2559360455941</v>
      </c>
      <c r="AH50" s="267">
        <f t="shared" si="20"/>
        <v>-1598.30489380719</v>
      </c>
      <c r="AI50" s="267">
        <f t="shared" si="20"/>
        <v>-1654.2455650904417</v>
      </c>
    </row>
    <row r="51" spans="1:35" ht="13.5" customHeight="1">
      <c r="A51" s="262"/>
      <c r="B51" s="5"/>
      <c r="D51" s="50"/>
      <c r="E51" s="305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</row>
    <row r="52" spans="1:35" ht="13.5" customHeight="1">
      <c r="A52" s="268" t="s">
        <v>181</v>
      </c>
      <c r="C52" s="5"/>
      <c r="D52" s="269">
        <f>'Stabilized Ops &amp; Debt'!M50</f>
        <v>0.5</v>
      </c>
      <c r="E52" s="305"/>
      <c r="F52" s="256">
        <f>IF(F50&gt;0,F50*$D52,0)</f>
        <v>0</v>
      </c>
      <c r="G52" s="256">
        <f aca="true" t="shared" si="21" ref="G52:AI52">IF(G50&gt;0,G50*$D52,0)</f>
        <v>0</v>
      </c>
      <c r="H52" s="256">
        <f t="shared" si="21"/>
        <v>0</v>
      </c>
      <c r="I52" s="256">
        <f t="shared" si="21"/>
        <v>0</v>
      </c>
      <c r="J52" s="256">
        <f t="shared" si="21"/>
        <v>0</v>
      </c>
      <c r="K52" s="256">
        <f t="shared" si="21"/>
        <v>0</v>
      </c>
      <c r="L52" s="256">
        <f t="shared" si="21"/>
        <v>0</v>
      </c>
      <c r="M52" s="256">
        <f t="shared" si="21"/>
        <v>0</v>
      </c>
      <c r="N52" s="256">
        <f t="shared" si="21"/>
        <v>0</v>
      </c>
      <c r="O52" s="256">
        <f t="shared" si="21"/>
        <v>0</v>
      </c>
      <c r="P52" s="256">
        <f t="shared" si="21"/>
        <v>0</v>
      </c>
      <c r="Q52" s="256">
        <f t="shared" si="21"/>
        <v>0</v>
      </c>
      <c r="R52" s="256">
        <f t="shared" si="21"/>
        <v>0</v>
      </c>
      <c r="S52" s="256">
        <f t="shared" si="21"/>
        <v>0</v>
      </c>
      <c r="T52" s="256">
        <f t="shared" si="21"/>
        <v>0</v>
      </c>
      <c r="U52" s="256">
        <f t="shared" si="21"/>
        <v>0</v>
      </c>
      <c r="V52" s="256">
        <f t="shared" si="21"/>
        <v>0</v>
      </c>
      <c r="W52" s="256">
        <f t="shared" si="21"/>
        <v>0</v>
      </c>
      <c r="X52" s="256">
        <f t="shared" si="21"/>
        <v>0</v>
      </c>
      <c r="Y52" s="256">
        <f t="shared" si="21"/>
        <v>0</v>
      </c>
      <c r="Z52" s="256">
        <f t="shared" si="21"/>
        <v>0</v>
      </c>
      <c r="AA52" s="256">
        <f t="shared" si="21"/>
        <v>0</v>
      </c>
      <c r="AB52" s="256">
        <f t="shared" si="21"/>
        <v>0</v>
      </c>
      <c r="AC52" s="256">
        <f t="shared" si="21"/>
        <v>0</v>
      </c>
      <c r="AD52" s="256">
        <f t="shared" si="21"/>
        <v>0</v>
      </c>
      <c r="AE52" s="256">
        <f t="shared" si="21"/>
        <v>0</v>
      </c>
      <c r="AF52" s="256">
        <f t="shared" si="21"/>
        <v>0</v>
      </c>
      <c r="AG52" s="256">
        <f t="shared" si="21"/>
        <v>0</v>
      </c>
      <c r="AH52" s="256">
        <f t="shared" si="21"/>
        <v>0</v>
      </c>
      <c r="AI52" s="256">
        <f t="shared" si="21"/>
        <v>0</v>
      </c>
    </row>
    <row r="53" spans="1:35" ht="13.5" customHeight="1">
      <c r="A53" s="4" t="s">
        <v>387</v>
      </c>
      <c r="D53" s="270">
        <f>1-D52</f>
        <v>0.5</v>
      </c>
      <c r="E53" s="305"/>
      <c r="F53" s="256">
        <f>IF(F50&gt;0,F50*$D53,0)</f>
        <v>0</v>
      </c>
      <c r="G53" s="256">
        <f aca="true" t="shared" si="22" ref="G53:AI53">IF(G50&gt;0,G50*$D53,0)</f>
        <v>0</v>
      </c>
      <c r="H53" s="256">
        <f t="shared" si="22"/>
        <v>0</v>
      </c>
      <c r="I53" s="256">
        <f t="shared" si="22"/>
        <v>0</v>
      </c>
      <c r="J53" s="256">
        <f t="shared" si="22"/>
        <v>0</v>
      </c>
      <c r="K53" s="256">
        <f t="shared" si="22"/>
        <v>0</v>
      </c>
      <c r="L53" s="256">
        <f t="shared" si="22"/>
        <v>0</v>
      </c>
      <c r="M53" s="256">
        <f t="shared" si="22"/>
        <v>0</v>
      </c>
      <c r="N53" s="256">
        <f t="shared" si="22"/>
        <v>0</v>
      </c>
      <c r="O53" s="256">
        <f t="shared" si="22"/>
        <v>0</v>
      </c>
      <c r="P53" s="256">
        <f t="shared" si="22"/>
        <v>0</v>
      </c>
      <c r="Q53" s="256">
        <f t="shared" si="22"/>
        <v>0</v>
      </c>
      <c r="R53" s="256">
        <f t="shared" si="22"/>
        <v>0</v>
      </c>
      <c r="S53" s="256">
        <f t="shared" si="22"/>
        <v>0</v>
      </c>
      <c r="T53" s="256">
        <f t="shared" si="22"/>
        <v>0</v>
      </c>
      <c r="U53" s="256">
        <f t="shared" si="22"/>
        <v>0</v>
      </c>
      <c r="V53" s="256">
        <f t="shared" si="22"/>
        <v>0</v>
      </c>
      <c r="W53" s="256">
        <f t="shared" si="22"/>
        <v>0</v>
      </c>
      <c r="X53" s="256">
        <f t="shared" si="22"/>
        <v>0</v>
      </c>
      <c r="Y53" s="256">
        <f t="shared" si="22"/>
        <v>0</v>
      </c>
      <c r="Z53" s="256">
        <f t="shared" si="22"/>
        <v>0</v>
      </c>
      <c r="AA53" s="256">
        <f t="shared" si="22"/>
        <v>0</v>
      </c>
      <c r="AB53" s="256">
        <f t="shared" si="22"/>
        <v>0</v>
      </c>
      <c r="AC53" s="256">
        <f t="shared" si="22"/>
        <v>0</v>
      </c>
      <c r="AD53" s="256">
        <f t="shared" si="22"/>
        <v>0</v>
      </c>
      <c r="AE53" s="256">
        <f t="shared" si="22"/>
        <v>0</v>
      </c>
      <c r="AF53" s="256">
        <f t="shared" si="22"/>
        <v>0</v>
      </c>
      <c r="AG53" s="256">
        <f t="shared" si="22"/>
        <v>0</v>
      </c>
      <c r="AH53" s="256">
        <f t="shared" si="22"/>
        <v>0</v>
      </c>
      <c r="AI53" s="256">
        <f t="shared" si="22"/>
        <v>0</v>
      </c>
    </row>
    <row r="54" ht="13.5" customHeight="1">
      <c r="E54" s="305"/>
    </row>
    <row r="55" spans="1:5" ht="13.5" customHeight="1">
      <c r="A55" s="9" t="s">
        <v>424</v>
      </c>
      <c r="E55" s="292"/>
    </row>
    <row r="56" spans="1:5" ht="13.5" customHeight="1">
      <c r="A56" s="9"/>
      <c r="E56" s="292"/>
    </row>
    <row r="57" spans="1:5" ht="13.5" customHeight="1">
      <c r="A57" s="9" t="str">
        <f>'Stabilized Ops &amp; Debt'!K39</f>
        <v>Oakland City Loan</v>
      </c>
      <c r="B57" s="259">
        <f>'Stabilized Ops &amp; Debt'!K40</f>
        <v>0</v>
      </c>
      <c r="E57" s="292"/>
    </row>
    <row r="58" spans="1:35" ht="13.5" customHeight="1">
      <c r="A58" s="4" t="s">
        <v>168</v>
      </c>
      <c r="E58" s="292"/>
      <c r="F58" s="271">
        <f>B57</f>
        <v>0</v>
      </c>
      <c r="G58" s="271">
        <f>F61</f>
        <v>0</v>
      </c>
      <c r="H58" s="271">
        <f aca="true" t="shared" si="23" ref="H58:AI58">G61</f>
        <v>0</v>
      </c>
      <c r="I58" s="271">
        <f t="shared" si="23"/>
        <v>0</v>
      </c>
      <c r="J58" s="271">
        <f t="shared" si="23"/>
        <v>0</v>
      </c>
      <c r="K58" s="271">
        <f t="shared" si="23"/>
        <v>0</v>
      </c>
      <c r="L58" s="271">
        <f t="shared" si="23"/>
        <v>0</v>
      </c>
      <c r="M58" s="271">
        <f t="shared" si="23"/>
        <v>0</v>
      </c>
      <c r="N58" s="271">
        <f t="shared" si="23"/>
        <v>0</v>
      </c>
      <c r="O58" s="271">
        <f t="shared" si="23"/>
        <v>0</v>
      </c>
      <c r="P58" s="271">
        <f t="shared" si="23"/>
        <v>0</v>
      </c>
      <c r="Q58" s="271">
        <f t="shared" si="23"/>
        <v>0</v>
      </c>
      <c r="R58" s="271">
        <f t="shared" si="23"/>
        <v>0</v>
      </c>
      <c r="S58" s="271">
        <f t="shared" si="23"/>
        <v>0</v>
      </c>
      <c r="T58" s="271">
        <f t="shared" si="23"/>
        <v>0</v>
      </c>
      <c r="U58" s="271">
        <f t="shared" si="23"/>
        <v>0</v>
      </c>
      <c r="V58" s="271">
        <f t="shared" si="23"/>
        <v>0</v>
      </c>
      <c r="W58" s="271">
        <f t="shared" si="23"/>
        <v>0</v>
      </c>
      <c r="X58" s="271">
        <f t="shared" si="23"/>
        <v>0</v>
      </c>
      <c r="Y58" s="271">
        <f t="shared" si="23"/>
        <v>0</v>
      </c>
      <c r="Z58" s="271">
        <f t="shared" si="23"/>
        <v>0</v>
      </c>
      <c r="AA58" s="271">
        <f t="shared" si="23"/>
        <v>0</v>
      </c>
      <c r="AB58" s="271">
        <f t="shared" si="23"/>
        <v>0</v>
      </c>
      <c r="AC58" s="271">
        <f t="shared" si="23"/>
        <v>0</v>
      </c>
      <c r="AD58" s="271">
        <f t="shared" si="23"/>
        <v>0</v>
      </c>
      <c r="AE58" s="271">
        <f t="shared" si="23"/>
        <v>0</v>
      </c>
      <c r="AF58" s="271">
        <f t="shared" si="23"/>
        <v>0</v>
      </c>
      <c r="AG58" s="271">
        <f t="shared" si="23"/>
        <v>0</v>
      </c>
      <c r="AH58" s="271">
        <f t="shared" si="23"/>
        <v>0</v>
      </c>
      <c r="AI58" s="271">
        <f t="shared" si="23"/>
        <v>0</v>
      </c>
    </row>
    <row r="59" spans="1:35" ht="13.5" customHeight="1">
      <c r="A59" s="4" t="s">
        <v>169</v>
      </c>
      <c r="B59" s="257">
        <f>'Stabilized Ops &amp; Debt'!K42</f>
        <v>0.03</v>
      </c>
      <c r="E59" s="292"/>
      <c r="F59" s="271">
        <f>$B59*F58</f>
        <v>0</v>
      </c>
      <c r="G59" s="271">
        <f aca="true" t="shared" si="24" ref="G59:AI59">$B59*G58</f>
        <v>0</v>
      </c>
      <c r="H59" s="271">
        <f t="shared" si="24"/>
        <v>0</v>
      </c>
      <c r="I59" s="271">
        <f t="shared" si="24"/>
        <v>0</v>
      </c>
      <c r="J59" s="271">
        <f t="shared" si="24"/>
        <v>0</v>
      </c>
      <c r="K59" s="271">
        <f t="shared" si="24"/>
        <v>0</v>
      </c>
      <c r="L59" s="271">
        <f t="shared" si="24"/>
        <v>0</v>
      </c>
      <c r="M59" s="271">
        <f t="shared" si="24"/>
        <v>0</v>
      </c>
      <c r="N59" s="271">
        <f t="shared" si="24"/>
        <v>0</v>
      </c>
      <c r="O59" s="271">
        <f t="shared" si="24"/>
        <v>0</v>
      </c>
      <c r="P59" s="271">
        <f t="shared" si="24"/>
        <v>0</v>
      </c>
      <c r="Q59" s="271">
        <f t="shared" si="24"/>
        <v>0</v>
      </c>
      <c r="R59" s="271">
        <f t="shared" si="24"/>
        <v>0</v>
      </c>
      <c r="S59" s="271">
        <f t="shared" si="24"/>
        <v>0</v>
      </c>
      <c r="T59" s="271">
        <f t="shared" si="24"/>
        <v>0</v>
      </c>
      <c r="U59" s="271">
        <f t="shared" si="24"/>
        <v>0</v>
      </c>
      <c r="V59" s="271">
        <f t="shared" si="24"/>
        <v>0</v>
      </c>
      <c r="W59" s="271">
        <f t="shared" si="24"/>
        <v>0</v>
      </c>
      <c r="X59" s="271">
        <f t="shared" si="24"/>
        <v>0</v>
      </c>
      <c r="Y59" s="271">
        <f t="shared" si="24"/>
        <v>0</v>
      </c>
      <c r="Z59" s="271">
        <f t="shared" si="24"/>
        <v>0</v>
      </c>
      <c r="AA59" s="271">
        <f t="shared" si="24"/>
        <v>0</v>
      </c>
      <c r="AB59" s="271">
        <f t="shared" si="24"/>
        <v>0</v>
      </c>
      <c r="AC59" s="271">
        <f t="shared" si="24"/>
        <v>0</v>
      </c>
      <c r="AD59" s="271">
        <f t="shared" si="24"/>
        <v>0</v>
      </c>
      <c r="AE59" s="271">
        <f t="shared" si="24"/>
        <v>0</v>
      </c>
      <c r="AF59" s="271">
        <f t="shared" si="24"/>
        <v>0</v>
      </c>
      <c r="AG59" s="271">
        <f t="shared" si="24"/>
        <v>0</v>
      </c>
      <c r="AH59" s="271">
        <f t="shared" si="24"/>
        <v>0</v>
      </c>
      <c r="AI59" s="271">
        <f t="shared" si="24"/>
        <v>0</v>
      </c>
    </row>
    <row r="60" spans="1:35" ht="13.5" customHeight="1">
      <c r="A60" s="4" t="s">
        <v>167</v>
      </c>
      <c r="E60" s="292"/>
      <c r="F60" s="271">
        <f>-F53</f>
        <v>0</v>
      </c>
      <c r="G60" s="271">
        <f aca="true" t="shared" si="25" ref="G60:AI60">-G53</f>
        <v>0</v>
      </c>
      <c r="H60" s="271">
        <f t="shared" si="25"/>
        <v>0</v>
      </c>
      <c r="I60" s="271">
        <f t="shared" si="25"/>
        <v>0</v>
      </c>
      <c r="J60" s="271">
        <f t="shared" si="25"/>
        <v>0</v>
      </c>
      <c r="K60" s="271">
        <f t="shared" si="25"/>
        <v>0</v>
      </c>
      <c r="L60" s="271">
        <f t="shared" si="25"/>
        <v>0</v>
      </c>
      <c r="M60" s="271">
        <f t="shared" si="25"/>
        <v>0</v>
      </c>
      <c r="N60" s="271">
        <f t="shared" si="25"/>
        <v>0</v>
      </c>
      <c r="O60" s="271">
        <f t="shared" si="25"/>
        <v>0</v>
      </c>
      <c r="P60" s="271">
        <f t="shared" si="25"/>
        <v>0</v>
      </c>
      <c r="Q60" s="271">
        <f t="shared" si="25"/>
        <v>0</v>
      </c>
      <c r="R60" s="271">
        <f t="shared" si="25"/>
        <v>0</v>
      </c>
      <c r="S60" s="271">
        <f t="shared" si="25"/>
        <v>0</v>
      </c>
      <c r="T60" s="271">
        <f t="shared" si="25"/>
        <v>0</v>
      </c>
      <c r="U60" s="271">
        <f t="shared" si="25"/>
        <v>0</v>
      </c>
      <c r="V60" s="271">
        <f t="shared" si="25"/>
        <v>0</v>
      </c>
      <c r="W60" s="271">
        <f t="shared" si="25"/>
        <v>0</v>
      </c>
      <c r="X60" s="271">
        <f t="shared" si="25"/>
        <v>0</v>
      </c>
      <c r="Y60" s="271">
        <f t="shared" si="25"/>
        <v>0</v>
      </c>
      <c r="Z60" s="271">
        <f t="shared" si="25"/>
        <v>0</v>
      </c>
      <c r="AA60" s="271">
        <f t="shared" si="25"/>
        <v>0</v>
      </c>
      <c r="AB60" s="271">
        <f t="shared" si="25"/>
        <v>0</v>
      </c>
      <c r="AC60" s="271">
        <f t="shared" si="25"/>
        <v>0</v>
      </c>
      <c r="AD60" s="271">
        <f t="shared" si="25"/>
        <v>0</v>
      </c>
      <c r="AE60" s="271">
        <f t="shared" si="25"/>
        <v>0</v>
      </c>
      <c r="AF60" s="271">
        <f t="shared" si="25"/>
        <v>0</v>
      </c>
      <c r="AG60" s="271">
        <f t="shared" si="25"/>
        <v>0</v>
      </c>
      <c r="AH60" s="271">
        <f t="shared" si="25"/>
        <v>0</v>
      </c>
      <c r="AI60" s="271">
        <f t="shared" si="25"/>
        <v>0</v>
      </c>
    </row>
    <row r="61" spans="1:35" ht="13.5" customHeight="1">
      <c r="A61" s="4" t="s">
        <v>170</v>
      </c>
      <c r="E61" s="292"/>
      <c r="F61" s="271">
        <f>SUM(F58:F60)</f>
        <v>0</v>
      </c>
      <c r="G61" s="271">
        <f>SUM(G58:G60)</f>
        <v>0</v>
      </c>
      <c r="H61" s="271">
        <f aca="true" t="shared" si="26" ref="H61:AI61">SUM(H58:H60)</f>
        <v>0</v>
      </c>
      <c r="I61" s="271">
        <f t="shared" si="26"/>
        <v>0</v>
      </c>
      <c r="J61" s="271">
        <f t="shared" si="26"/>
        <v>0</v>
      </c>
      <c r="K61" s="271">
        <f t="shared" si="26"/>
        <v>0</v>
      </c>
      <c r="L61" s="271">
        <f t="shared" si="26"/>
        <v>0</v>
      </c>
      <c r="M61" s="271">
        <f t="shared" si="26"/>
        <v>0</v>
      </c>
      <c r="N61" s="271">
        <f t="shared" si="26"/>
        <v>0</v>
      </c>
      <c r="O61" s="271">
        <f t="shared" si="26"/>
        <v>0</v>
      </c>
      <c r="P61" s="271">
        <f t="shared" si="26"/>
        <v>0</v>
      </c>
      <c r="Q61" s="271">
        <f t="shared" si="26"/>
        <v>0</v>
      </c>
      <c r="R61" s="271">
        <f t="shared" si="26"/>
        <v>0</v>
      </c>
      <c r="S61" s="271">
        <f t="shared" si="26"/>
        <v>0</v>
      </c>
      <c r="T61" s="271">
        <f t="shared" si="26"/>
        <v>0</v>
      </c>
      <c r="U61" s="271">
        <f t="shared" si="26"/>
        <v>0</v>
      </c>
      <c r="V61" s="271">
        <f t="shared" si="26"/>
        <v>0</v>
      </c>
      <c r="W61" s="271">
        <f t="shared" si="26"/>
        <v>0</v>
      </c>
      <c r="X61" s="271">
        <f t="shared" si="26"/>
        <v>0</v>
      </c>
      <c r="Y61" s="271">
        <f t="shared" si="26"/>
        <v>0</v>
      </c>
      <c r="Z61" s="271">
        <f t="shared" si="26"/>
        <v>0</v>
      </c>
      <c r="AA61" s="271">
        <f t="shared" si="26"/>
        <v>0</v>
      </c>
      <c r="AB61" s="271">
        <f t="shared" si="26"/>
        <v>0</v>
      </c>
      <c r="AC61" s="271">
        <f t="shared" si="26"/>
        <v>0</v>
      </c>
      <c r="AD61" s="271">
        <f t="shared" si="26"/>
        <v>0</v>
      </c>
      <c r="AE61" s="271">
        <f t="shared" si="26"/>
        <v>0</v>
      </c>
      <c r="AF61" s="271">
        <f t="shared" si="26"/>
        <v>0</v>
      </c>
      <c r="AG61" s="271">
        <f t="shared" si="26"/>
        <v>0</v>
      </c>
      <c r="AH61" s="271">
        <f t="shared" si="26"/>
        <v>0</v>
      </c>
      <c r="AI61" s="271">
        <f t="shared" si="26"/>
        <v>0</v>
      </c>
    </row>
    <row r="62" spans="1:35" ht="13.5" customHeight="1">
      <c r="A62" s="226"/>
      <c r="B62" s="226"/>
      <c r="C62" s="226"/>
      <c r="D62" s="226"/>
      <c r="E62" s="308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</row>
    <row r="63" spans="1:6" ht="13.5" customHeight="1">
      <c r="A63" s="291"/>
      <c r="E63" s="292"/>
      <c r="F63" s="293"/>
    </row>
    <row r="64" spans="1:35" ht="26.25" customHeight="1">
      <c r="A64" s="1182" t="s">
        <v>539</v>
      </c>
      <c r="B64" s="1182"/>
      <c r="D64" s="360" t="s">
        <v>488</v>
      </c>
      <c r="E64" s="381">
        <f>E7</f>
        <v>0.025</v>
      </c>
      <c r="F64" s="256">
        <f>Rents!O54</f>
        <v>0</v>
      </c>
      <c r="G64" s="256">
        <f aca="true" t="shared" si="27" ref="G64:AI64">F64*(1+$E64)</f>
        <v>0</v>
      </c>
      <c r="H64" s="256">
        <f t="shared" si="27"/>
        <v>0</v>
      </c>
      <c r="I64" s="256">
        <f t="shared" si="27"/>
        <v>0</v>
      </c>
      <c r="J64" s="256">
        <f t="shared" si="27"/>
        <v>0</v>
      </c>
      <c r="K64" s="256">
        <f t="shared" si="27"/>
        <v>0</v>
      </c>
      <c r="L64" s="256">
        <f t="shared" si="27"/>
        <v>0</v>
      </c>
      <c r="M64" s="256">
        <f t="shared" si="27"/>
        <v>0</v>
      </c>
      <c r="N64" s="256">
        <f t="shared" si="27"/>
        <v>0</v>
      </c>
      <c r="O64" s="256">
        <f t="shared" si="27"/>
        <v>0</v>
      </c>
      <c r="P64" s="256">
        <f t="shared" si="27"/>
        <v>0</v>
      </c>
      <c r="Q64" s="256">
        <f t="shared" si="27"/>
        <v>0</v>
      </c>
      <c r="R64" s="256">
        <f t="shared" si="27"/>
        <v>0</v>
      </c>
      <c r="S64" s="256">
        <f t="shared" si="27"/>
        <v>0</v>
      </c>
      <c r="T64" s="256">
        <f t="shared" si="27"/>
        <v>0</v>
      </c>
      <c r="U64" s="256">
        <f t="shared" si="27"/>
        <v>0</v>
      </c>
      <c r="V64" s="256">
        <f t="shared" si="27"/>
        <v>0</v>
      </c>
      <c r="W64" s="256">
        <f t="shared" si="27"/>
        <v>0</v>
      </c>
      <c r="X64" s="256">
        <f t="shared" si="27"/>
        <v>0</v>
      </c>
      <c r="Y64" s="256">
        <f t="shared" si="27"/>
        <v>0</v>
      </c>
      <c r="Z64" s="256">
        <f t="shared" si="27"/>
        <v>0</v>
      </c>
      <c r="AA64" s="256">
        <f t="shared" si="27"/>
        <v>0</v>
      </c>
      <c r="AB64" s="256">
        <f t="shared" si="27"/>
        <v>0</v>
      </c>
      <c r="AC64" s="256">
        <f t="shared" si="27"/>
        <v>0</v>
      </c>
      <c r="AD64" s="256">
        <f t="shared" si="27"/>
        <v>0</v>
      </c>
      <c r="AE64" s="256">
        <f t="shared" si="27"/>
        <v>0</v>
      </c>
      <c r="AF64" s="256">
        <f t="shared" si="27"/>
        <v>0</v>
      </c>
      <c r="AG64" s="256">
        <f t="shared" si="27"/>
        <v>0</v>
      </c>
      <c r="AH64" s="256">
        <f t="shared" si="27"/>
        <v>0</v>
      </c>
      <c r="AI64" s="256">
        <f t="shared" si="27"/>
        <v>0</v>
      </c>
    </row>
    <row r="65" spans="1:35" ht="13.5" customHeight="1">
      <c r="A65" s="4" t="s">
        <v>540</v>
      </c>
      <c r="E65" s="305"/>
      <c r="F65" s="256">
        <f>$B$11*F64</f>
        <v>0</v>
      </c>
      <c r="G65" s="256">
        <f aca="true" t="shared" si="28" ref="G65:AI65">$B$11*G64</f>
        <v>0</v>
      </c>
      <c r="H65" s="256">
        <f t="shared" si="28"/>
        <v>0</v>
      </c>
      <c r="I65" s="256">
        <f t="shared" si="28"/>
        <v>0</v>
      </c>
      <c r="J65" s="256">
        <f t="shared" si="28"/>
        <v>0</v>
      </c>
      <c r="K65" s="256">
        <f t="shared" si="28"/>
        <v>0</v>
      </c>
      <c r="L65" s="256">
        <f t="shared" si="28"/>
        <v>0</v>
      </c>
      <c r="M65" s="256">
        <f t="shared" si="28"/>
        <v>0</v>
      </c>
      <c r="N65" s="256">
        <f t="shared" si="28"/>
        <v>0</v>
      </c>
      <c r="O65" s="256">
        <f t="shared" si="28"/>
        <v>0</v>
      </c>
      <c r="P65" s="256">
        <f t="shared" si="28"/>
        <v>0</v>
      </c>
      <c r="Q65" s="256">
        <f t="shared" si="28"/>
        <v>0</v>
      </c>
      <c r="R65" s="256">
        <f t="shared" si="28"/>
        <v>0</v>
      </c>
      <c r="S65" s="256">
        <f t="shared" si="28"/>
        <v>0</v>
      </c>
      <c r="T65" s="256">
        <f t="shared" si="28"/>
        <v>0</v>
      </c>
      <c r="U65" s="256">
        <f t="shared" si="28"/>
        <v>0</v>
      </c>
      <c r="V65" s="256">
        <f t="shared" si="28"/>
        <v>0</v>
      </c>
      <c r="W65" s="256">
        <f t="shared" si="28"/>
        <v>0</v>
      </c>
      <c r="X65" s="256">
        <f t="shared" si="28"/>
        <v>0</v>
      </c>
      <c r="Y65" s="256">
        <f t="shared" si="28"/>
        <v>0</v>
      </c>
      <c r="Z65" s="256">
        <f t="shared" si="28"/>
        <v>0</v>
      </c>
      <c r="AA65" s="256">
        <f t="shared" si="28"/>
        <v>0</v>
      </c>
      <c r="AB65" s="256">
        <f t="shared" si="28"/>
        <v>0</v>
      </c>
      <c r="AC65" s="256">
        <f t="shared" si="28"/>
        <v>0</v>
      </c>
      <c r="AD65" s="256">
        <f t="shared" si="28"/>
        <v>0</v>
      </c>
      <c r="AE65" s="256">
        <f t="shared" si="28"/>
        <v>0</v>
      </c>
      <c r="AF65" s="256">
        <f t="shared" si="28"/>
        <v>0</v>
      </c>
      <c r="AG65" s="256">
        <f t="shared" si="28"/>
        <v>0</v>
      </c>
      <c r="AH65" s="256">
        <f t="shared" si="28"/>
        <v>0</v>
      </c>
      <c r="AI65" s="256">
        <f t="shared" si="28"/>
        <v>0</v>
      </c>
    </row>
    <row r="66" spans="1:35" ht="13.5" customHeight="1">
      <c r="A66" s="4" t="s">
        <v>541</v>
      </c>
      <c r="E66" s="305"/>
      <c r="F66" s="256">
        <f aca="true" t="shared" si="29" ref="F66:AI66">F64-F65</f>
        <v>0</v>
      </c>
      <c r="G66" s="256">
        <f t="shared" si="29"/>
        <v>0</v>
      </c>
      <c r="H66" s="256">
        <f t="shared" si="29"/>
        <v>0</v>
      </c>
      <c r="I66" s="256">
        <f t="shared" si="29"/>
        <v>0</v>
      </c>
      <c r="J66" s="256">
        <f t="shared" si="29"/>
        <v>0</v>
      </c>
      <c r="K66" s="256">
        <f t="shared" si="29"/>
        <v>0</v>
      </c>
      <c r="L66" s="256">
        <f t="shared" si="29"/>
        <v>0</v>
      </c>
      <c r="M66" s="256">
        <f t="shared" si="29"/>
        <v>0</v>
      </c>
      <c r="N66" s="256">
        <f t="shared" si="29"/>
        <v>0</v>
      </c>
      <c r="O66" s="256">
        <f t="shared" si="29"/>
        <v>0</v>
      </c>
      <c r="P66" s="256">
        <f t="shared" si="29"/>
        <v>0</v>
      </c>
      <c r="Q66" s="256">
        <f t="shared" si="29"/>
        <v>0</v>
      </c>
      <c r="R66" s="256">
        <f t="shared" si="29"/>
        <v>0</v>
      </c>
      <c r="S66" s="256">
        <f t="shared" si="29"/>
        <v>0</v>
      </c>
      <c r="T66" s="256">
        <f t="shared" si="29"/>
        <v>0</v>
      </c>
      <c r="U66" s="256">
        <f t="shared" si="29"/>
        <v>0</v>
      </c>
      <c r="V66" s="256">
        <f t="shared" si="29"/>
        <v>0</v>
      </c>
      <c r="W66" s="256">
        <f t="shared" si="29"/>
        <v>0</v>
      </c>
      <c r="X66" s="256">
        <f t="shared" si="29"/>
        <v>0</v>
      </c>
      <c r="Y66" s="256">
        <f t="shared" si="29"/>
        <v>0</v>
      </c>
      <c r="Z66" s="256">
        <f t="shared" si="29"/>
        <v>0</v>
      </c>
      <c r="AA66" s="256">
        <f t="shared" si="29"/>
        <v>0</v>
      </c>
      <c r="AB66" s="256">
        <f t="shared" si="29"/>
        <v>0</v>
      </c>
      <c r="AC66" s="256">
        <f t="shared" si="29"/>
        <v>0</v>
      </c>
      <c r="AD66" s="256">
        <f t="shared" si="29"/>
        <v>0</v>
      </c>
      <c r="AE66" s="256">
        <f t="shared" si="29"/>
        <v>0</v>
      </c>
      <c r="AF66" s="256">
        <f t="shared" si="29"/>
        <v>0</v>
      </c>
      <c r="AG66" s="256">
        <f t="shared" si="29"/>
        <v>0</v>
      </c>
      <c r="AH66" s="256">
        <f t="shared" si="29"/>
        <v>0</v>
      </c>
      <c r="AI66" s="256">
        <f t="shared" si="29"/>
        <v>0</v>
      </c>
    </row>
    <row r="67" spans="1:35" ht="13.5" customHeight="1">
      <c r="A67" s="4" t="s">
        <v>542</v>
      </c>
      <c r="E67" s="305"/>
      <c r="F67" s="50">
        <f>F66-F23</f>
        <v>0</v>
      </c>
      <c r="G67" s="50">
        <f aca="true" t="shared" si="30" ref="G67:AI67">G31-G12+G66</f>
        <v>0</v>
      </c>
      <c r="H67" s="50">
        <f t="shared" si="30"/>
        <v>0</v>
      </c>
      <c r="I67" s="50">
        <f t="shared" si="30"/>
        <v>0</v>
      </c>
      <c r="J67" s="50">
        <f t="shared" si="30"/>
        <v>0</v>
      </c>
      <c r="K67" s="50">
        <f t="shared" si="30"/>
        <v>0</v>
      </c>
      <c r="L67" s="50">
        <f t="shared" si="30"/>
        <v>0</v>
      </c>
      <c r="M67" s="50">
        <f t="shared" si="30"/>
        <v>0</v>
      </c>
      <c r="N67" s="50">
        <f t="shared" si="30"/>
        <v>0</v>
      </c>
      <c r="O67" s="50">
        <f t="shared" si="30"/>
        <v>0</v>
      </c>
      <c r="P67" s="50">
        <f t="shared" si="30"/>
        <v>0</v>
      </c>
      <c r="Q67" s="50">
        <f t="shared" si="30"/>
        <v>0</v>
      </c>
      <c r="R67" s="50">
        <f t="shared" si="30"/>
        <v>0</v>
      </c>
      <c r="S67" s="50">
        <f t="shared" si="30"/>
        <v>0</v>
      </c>
      <c r="T67" s="50">
        <f t="shared" si="30"/>
        <v>0</v>
      </c>
      <c r="U67" s="50">
        <f t="shared" si="30"/>
        <v>0</v>
      </c>
      <c r="V67" s="50">
        <f t="shared" si="30"/>
        <v>0</v>
      </c>
      <c r="W67" s="50">
        <f t="shared" si="30"/>
        <v>0</v>
      </c>
      <c r="X67" s="50">
        <f t="shared" si="30"/>
        <v>0</v>
      </c>
      <c r="Y67" s="50">
        <f t="shared" si="30"/>
        <v>0</v>
      </c>
      <c r="Z67" s="50">
        <f t="shared" si="30"/>
        <v>0</v>
      </c>
      <c r="AA67" s="50">
        <f t="shared" si="30"/>
        <v>0</v>
      </c>
      <c r="AB67" s="50">
        <f t="shared" si="30"/>
        <v>0</v>
      </c>
      <c r="AC67" s="50">
        <f t="shared" si="30"/>
        <v>0</v>
      </c>
      <c r="AD67" s="50">
        <f t="shared" si="30"/>
        <v>0</v>
      </c>
      <c r="AE67" s="50">
        <f t="shared" si="30"/>
        <v>0</v>
      </c>
      <c r="AF67" s="50">
        <f t="shared" si="30"/>
        <v>0</v>
      </c>
      <c r="AG67" s="50">
        <f t="shared" si="30"/>
        <v>0</v>
      </c>
      <c r="AH67" s="50">
        <f t="shared" si="30"/>
        <v>0</v>
      </c>
      <c r="AI67" s="50">
        <f t="shared" si="30"/>
        <v>0</v>
      </c>
    </row>
    <row r="68" spans="1:35" ht="13.5" customHeight="1">
      <c r="A68" s="4" t="s">
        <v>489</v>
      </c>
      <c r="E68" s="305"/>
      <c r="F68" s="50">
        <f>F67-F28-F29-F34-F36-F38-F42</f>
        <v>-610</v>
      </c>
      <c r="G68" s="50">
        <f aca="true" t="shared" si="31" ref="G68:AI68">G67-G28-G29-G34-G36-G38-G42</f>
        <v>-631.35</v>
      </c>
      <c r="H68" s="50">
        <f t="shared" si="31"/>
        <v>-653.44725</v>
      </c>
      <c r="I68" s="50">
        <f t="shared" si="31"/>
        <v>-676.31790375</v>
      </c>
      <c r="J68" s="50">
        <f t="shared" si="31"/>
        <v>-699.98903038125</v>
      </c>
      <c r="K68" s="50">
        <f t="shared" si="31"/>
        <v>-724.4886464445938</v>
      </c>
      <c r="L68" s="50">
        <f t="shared" si="31"/>
        <v>-749.8457490701545</v>
      </c>
      <c r="M68" s="50">
        <f t="shared" si="31"/>
        <v>-776.0903502876099</v>
      </c>
      <c r="N68" s="50">
        <f t="shared" si="31"/>
        <v>-803.2535125476762</v>
      </c>
      <c r="O68" s="50">
        <f t="shared" si="31"/>
        <v>-831.3673854868449</v>
      </c>
      <c r="P68" s="50">
        <f t="shared" si="31"/>
        <v>-860.4652439788845</v>
      </c>
      <c r="Q68" s="50">
        <f t="shared" si="31"/>
        <v>-890.5815275181454</v>
      </c>
      <c r="R68" s="50">
        <f t="shared" si="31"/>
        <v>-921.7518809812806</v>
      </c>
      <c r="S68" s="50">
        <f t="shared" si="31"/>
        <v>-954.0131968156254</v>
      </c>
      <c r="T68" s="50">
        <f t="shared" si="31"/>
        <v>-987.4036587041724</v>
      </c>
      <c r="U68" s="50">
        <f t="shared" si="31"/>
        <v>-1021.9627867588184</v>
      </c>
      <c r="V68" s="50">
        <f t="shared" si="31"/>
        <v>-1057.731484295377</v>
      </c>
      <c r="W68" s="50">
        <f t="shared" si="31"/>
        <v>-1094.7520862457152</v>
      </c>
      <c r="X68" s="50">
        <f t="shared" si="31"/>
        <v>-1133.0684092643153</v>
      </c>
      <c r="Y68" s="50">
        <f t="shared" si="31"/>
        <v>-1172.7258035885664</v>
      </c>
      <c r="Z68" s="50">
        <f t="shared" si="31"/>
        <v>-1213.7712067141663</v>
      </c>
      <c r="AA68" s="50">
        <f t="shared" si="31"/>
        <v>-1256.2531989491622</v>
      </c>
      <c r="AB68" s="50">
        <f t="shared" si="31"/>
        <v>-1300.2220609123829</v>
      </c>
      <c r="AC68" s="50">
        <f t="shared" si="31"/>
        <v>-1345.7298330443164</v>
      </c>
      <c r="AD68" s="50">
        <f t="shared" si="31"/>
        <v>-1392.8303772008674</v>
      </c>
      <c r="AE68" s="50">
        <f t="shared" si="31"/>
        <v>-1441.5794404028977</v>
      </c>
      <c r="AF68" s="50">
        <f t="shared" si="31"/>
        <v>-1492.0347208169992</v>
      </c>
      <c r="AG68" s="50">
        <f t="shared" si="31"/>
        <v>-1544.2559360455941</v>
      </c>
      <c r="AH68" s="50">
        <f t="shared" si="31"/>
        <v>-1598.30489380719</v>
      </c>
      <c r="AI68" s="50">
        <f t="shared" si="31"/>
        <v>-1654.2455650904417</v>
      </c>
    </row>
    <row r="69" ht="13.5" customHeight="1">
      <c r="E69" s="305"/>
    </row>
    <row r="70" spans="1:6" ht="13.5" customHeight="1">
      <c r="A70" s="9" t="s">
        <v>185</v>
      </c>
      <c r="E70" s="292"/>
      <c r="F70" s="294" t="s">
        <v>255</v>
      </c>
    </row>
    <row r="71" spans="1:6" ht="13.5" customHeight="1">
      <c r="A71" s="4" t="s">
        <v>403</v>
      </c>
      <c r="E71" s="292"/>
      <c r="F71" s="294">
        <f>LOOKUP(15,F4:AI4,F5:AI5)</f>
        <v>14</v>
      </c>
    </row>
    <row r="72" spans="1:6" ht="13.5" customHeight="1">
      <c r="A72" s="291" t="s">
        <v>402</v>
      </c>
      <c r="E72" s="292"/>
      <c r="F72" s="293">
        <f>LOOKUP(F71,F5:AI5,F31:AI31)</f>
        <v>0</v>
      </c>
    </row>
    <row r="73" spans="1:6" ht="13.5" customHeight="1">
      <c r="A73" s="291" t="s">
        <v>192</v>
      </c>
      <c r="E73" s="292"/>
      <c r="F73" s="295">
        <f>'Stabilized Ops &amp; Debt'!M54</f>
        <v>0</v>
      </c>
    </row>
    <row r="74" spans="1:6" ht="13.5" customHeight="1">
      <c r="A74" s="291" t="s">
        <v>191</v>
      </c>
      <c r="E74" s="292"/>
      <c r="F74" s="296">
        <f>'Stabilized Ops &amp; Debt'!M55</f>
        <v>0</v>
      </c>
    </row>
    <row r="75" spans="1:6" ht="13.5" customHeight="1">
      <c r="A75" s="291" t="s">
        <v>190</v>
      </c>
      <c r="E75" s="292"/>
      <c r="F75" s="297">
        <f>'Stabilized Ops &amp; Debt'!M56</f>
        <v>0</v>
      </c>
    </row>
    <row r="76" spans="1:6" ht="13.5" customHeight="1">
      <c r="A76" s="291" t="s">
        <v>189</v>
      </c>
      <c r="E76" s="292"/>
      <c r="F76" s="298" t="e">
        <f>-PV(F73/12,F74*12,F72/F75/12)</f>
        <v>#DIV/0!</v>
      </c>
    </row>
    <row r="77" spans="1:7" ht="13.5" customHeight="1">
      <c r="A77" s="291" t="s">
        <v>223</v>
      </c>
      <c r="E77" s="292"/>
      <c r="F77" s="298">
        <f>_xlfn.IFERROR(LOOKUP(F71,Amort1!I15:I75,Amort1!M15:M75)+LOOKUP(F71-1,Amort2!I16:I76,Amort2!L17:L77)+LOOKUP(F71-1,Amort3!I16:I76,Amort3!L17:L77),0)</f>
        <v>0</v>
      </c>
      <c r="G77" s="298"/>
    </row>
    <row r="78" spans="1:6" ht="13.5" customHeight="1">
      <c r="A78" s="291" t="s">
        <v>188</v>
      </c>
      <c r="E78" s="292"/>
      <c r="F78" s="298">
        <f>LOOKUP(F71,F5:AI5,F61:AI61)</f>
        <v>0</v>
      </c>
    </row>
    <row r="79" spans="1:6" ht="13.5" customHeight="1">
      <c r="A79" s="291" t="s">
        <v>187</v>
      </c>
      <c r="E79" s="292"/>
      <c r="F79" s="293" t="e">
        <f>F76-F77-F78</f>
        <v>#DIV/0!</v>
      </c>
    </row>
    <row r="80" ht="12.75" customHeight="1">
      <c r="E80" s="292"/>
    </row>
    <row r="81" ht="12.75" customHeight="1">
      <c r="E81" s="292"/>
    </row>
    <row r="82" ht="12.75" customHeight="1">
      <c r="E82" s="292"/>
    </row>
    <row r="83" ht="12.75" customHeight="1">
      <c r="E83" s="292"/>
    </row>
  </sheetData>
  <sheetProtection sheet="1" objects="1" scenarios="1" selectLockedCells="1" selectUnlockedCells="1"/>
  <mergeCells count="1">
    <mergeCell ref="A64:B64"/>
  </mergeCells>
  <printOptions/>
  <pageMargins left="0.38" right="0.24" top="0.5" bottom="0.3" header="0.24" footer="0.24"/>
  <pageSetup fitToWidth="0" fitToHeight="1" horizontalDpi="600" verticalDpi="600" orientation="landscape" pageOrder="overThenDown" scale="50"/>
  <headerFooter>
    <oddFooter>&amp;C&amp;"-,Regular"&amp;A&amp;R&amp;"-,Regular"Page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0">
    <tabColor rgb="FFFF0000"/>
    <pageSetUpPr fitToPage="1"/>
  </sheetPr>
  <dimension ref="A1:X732"/>
  <sheetViews>
    <sheetView zoomScalePageLayoutView="0" workbookViewId="0" topLeftCell="A1">
      <selection activeCell="A1" sqref="A1:IV65536"/>
    </sheetView>
  </sheetViews>
  <sheetFormatPr defaultColWidth="8.69921875" defaultRowHeight="15"/>
  <cols>
    <col min="1" max="1" width="8.69921875" style="0" customWidth="1"/>
    <col min="2" max="2" width="9" style="0" bestFit="1" customWidth="1"/>
    <col min="3" max="3" width="9.296875" style="0" bestFit="1" customWidth="1"/>
    <col min="4" max="5" width="9" style="0" bestFit="1" customWidth="1"/>
    <col min="6" max="6" width="11" style="0" bestFit="1" customWidth="1"/>
    <col min="7" max="7" width="3.09765625" style="0" customWidth="1"/>
    <col min="8" max="15" width="9" style="0" bestFit="1" customWidth="1"/>
    <col min="16" max="17" width="8.69921875" style="0" customWidth="1"/>
    <col min="18" max="18" width="9.3984375" style="0" customWidth="1"/>
    <col min="19" max="19" width="9" style="0" bestFit="1" customWidth="1"/>
    <col min="20" max="20" width="10.296875" style="0" bestFit="1" customWidth="1"/>
    <col min="21" max="21" width="9" style="0" hidden="1" customWidth="1"/>
    <col min="22" max="24" width="0" style="0" hidden="1" customWidth="1"/>
  </cols>
  <sheetData>
    <row r="1" spans="1:24" ht="15.75">
      <c r="A1" s="15" t="s">
        <v>29</v>
      </c>
      <c r="B1" s="14"/>
      <c r="C1" s="14"/>
      <c r="D1" s="14"/>
      <c r="E1" s="14"/>
      <c r="F1" s="14"/>
      <c r="G1" s="14"/>
      <c r="H1" s="68" t="s">
        <v>29</v>
      </c>
      <c r="I1" s="22"/>
      <c r="J1" s="32"/>
      <c r="K1" s="22"/>
      <c r="L1" s="22"/>
      <c r="M1" s="22"/>
      <c r="N1" s="32"/>
      <c r="O1" s="67"/>
      <c r="P1" s="14"/>
      <c r="Q1" s="14"/>
      <c r="R1" s="14"/>
      <c r="S1" s="14"/>
      <c r="T1" s="14"/>
      <c r="U1" s="14"/>
      <c r="V1" s="14"/>
      <c r="W1" s="14"/>
      <c r="X1" s="14"/>
    </row>
    <row r="2" spans="1:24" ht="18">
      <c r="A2" s="14"/>
      <c r="B2" s="14"/>
      <c r="C2" s="14"/>
      <c r="D2" s="14"/>
      <c r="E2" s="14"/>
      <c r="F2" s="14"/>
      <c r="G2" s="14"/>
      <c r="H2" s="44"/>
      <c r="I2" s="14"/>
      <c r="J2" s="25"/>
      <c r="K2" s="14"/>
      <c r="L2" s="14"/>
      <c r="M2" s="14"/>
      <c r="N2" s="25"/>
      <c r="O2" s="40"/>
      <c r="P2" s="14"/>
      <c r="Q2" s="14"/>
      <c r="R2" s="14"/>
      <c r="S2" s="14"/>
      <c r="T2" s="14"/>
      <c r="U2" s="14"/>
      <c r="V2" s="14"/>
      <c r="W2" s="14"/>
      <c r="X2" s="14"/>
    </row>
    <row r="3" spans="1:24" ht="15.75">
      <c r="A3" s="14" t="s">
        <v>30</v>
      </c>
      <c r="B3" s="14"/>
      <c r="C3" s="24">
        <f>+'Stabilized Ops &amp; Debt'!K18</f>
        <v>0</v>
      </c>
      <c r="D3" s="14"/>
      <c r="E3" s="14"/>
      <c r="F3" s="14"/>
      <c r="G3" s="14"/>
      <c r="H3" s="27"/>
      <c r="I3" s="14"/>
      <c r="J3" s="25"/>
      <c r="K3" s="14"/>
      <c r="L3" s="14"/>
      <c r="M3" s="14"/>
      <c r="N3" s="25"/>
      <c r="O3" s="40"/>
      <c r="P3" s="14"/>
      <c r="Q3" s="14"/>
      <c r="R3" s="14"/>
      <c r="S3" s="14"/>
      <c r="T3" s="14"/>
      <c r="U3" s="14"/>
      <c r="V3" s="14"/>
      <c r="W3" s="14"/>
      <c r="X3" s="14"/>
    </row>
    <row r="4" spans="1:24" ht="15.75">
      <c r="A4" s="14" t="s">
        <v>31</v>
      </c>
      <c r="B4" s="14"/>
      <c r="C4" s="20">
        <f>+'Stabilized Ops &amp; Debt'!K21</f>
        <v>0</v>
      </c>
      <c r="D4" s="14"/>
      <c r="E4" s="14"/>
      <c r="F4" s="14"/>
      <c r="G4" s="14"/>
      <c r="H4" s="27"/>
      <c r="I4" s="14"/>
      <c r="J4" s="25"/>
      <c r="K4" s="14"/>
      <c r="L4" s="14"/>
      <c r="M4" s="14"/>
      <c r="N4" s="25"/>
      <c r="O4" s="40"/>
      <c r="P4" s="14"/>
      <c r="Q4" s="14"/>
      <c r="R4" s="14"/>
      <c r="S4" s="14"/>
      <c r="T4" s="14"/>
      <c r="U4" s="14"/>
      <c r="V4" s="14"/>
      <c r="W4" s="14"/>
      <c r="X4" s="14"/>
    </row>
    <row r="5" spans="1:24" ht="15.75">
      <c r="A5" s="14" t="s">
        <v>222</v>
      </c>
      <c r="B5" s="14"/>
      <c r="C5" s="16">
        <f>+'Stabilized Ops &amp; Debt'!K23*12</f>
        <v>0</v>
      </c>
      <c r="D5" s="14"/>
      <c r="E5" s="14"/>
      <c r="F5" s="14"/>
      <c r="G5" s="14"/>
      <c r="H5" s="27"/>
      <c r="I5" s="14"/>
      <c r="J5" s="25"/>
      <c r="K5" s="14"/>
      <c r="L5" s="14"/>
      <c r="M5" s="14"/>
      <c r="N5" s="25"/>
      <c r="O5" s="40"/>
      <c r="P5" s="14"/>
      <c r="Q5" s="14"/>
      <c r="R5" s="14"/>
      <c r="S5" s="14"/>
      <c r="T5" s="14"/>
      <c r="U5" s="14"/>
      <c r="V5" s="14"/>
      <c r="W5" s="14"/>
      <c r="X5" s="14"/>
    </row>
    <row r="6" spans="1:24" ht="15.75">
      <c r="A6" s="14" t="s">
        <v>182</v>
      </c>
      <c r="B6" s="14"/>
      <c r="C6" s="24">
        <f>_xlfn.IFERROR(PMT(C4/12,C5,-C3),0)</f>
        <v>0</v>
      </c>
      <c r="D6" s="14"/>
      <c r="E6" s="14"/>
      <c r="F6" s="14"/>
      <c r="G6" s="14"/>
      <c r="H6" s="27"/>
      <c r="I6" s="14"/>
      <c r="J6" s="25"/>
      <c r="K6" s="14"/>
      <c r="L6" s="14"/>
      <c r="M6" s="14"/>
      <c r="N6" s="25"/>
      <c r="O6" s="40"/>
      <c r="P6" s="14"/>
      <c r="Q6" s="14"/>
      <c r="R6" s="14"/>
      <c r="S6" s="14"/>
      <c r="T6" s="14"/>
      <c r="U6" s="14"/>
      <c r="V6" s="14"/>
      <c r="W6" s="14"/>
      <c r="X6" s="14"/>
    </row>
    <row r="7" spans="1:24" ht="15.75">
      <c r="A7" s="14"/>
      <c r="B7" s="14"/>
      <c r="C7" s="14"/>
      <c r="D7" s="14"/>
      <c r="E7" s="14"/>
      <c r="F7" s="14"/>
      <c r="G7" s="14"/>
      <c r="H7" s="30"/>
      <c r="I7" s="22"/>
      <c r="J7" s="32"/>
      <c r="K7" s="55" t="s">
        <v>30</v>
      </c>
      <c r="L7" s="56">
        <f>+C3</f>
        <v>0</v>
      </c>
      <c r="M7" s="14"/>
      <c r="N7" s="25"/>
      <c r="O7" s="40"/>
      <c r="P7" s="14"/>
      <c r="Q7" s="14"/>
      <c r="R7" s="14"/>
      <c r="S7" s="14"/>
      <c r="T7" s="14"/>
      <c r="U7" s="14"/>
      <c r="V7" s="14"/>
      <c r="W7" s="14"/>
      <c r="X7" s="14"/>
    </row>
    <row r="8" spans="1:24" ht="15.75">
      <c r="A8" s="14"/>
      <c r="B8" s="14"/>
      <c r="C8" s="14"/>
      <c r="D8" s="14"/>
      <c r="E8" s="14"/>
      <c r="F8" s="14"/>
      <c r="G8" s="14"/>
      <c r="H8" s="55" t="s">
        <v>407</v>
      </c>
      <c r="I8" s="164">
        <f>'Project Info'!N20</f>
        <v>0</v>
      </c>
      <c r="J8" s="25"/>
      <c r="K8" s="55" t="s">
        <v>33</v>
      </c>
      <c r="L8" s="58">
        <f>+C4</f>
        <v>0</v>
      </c>
      <c r="M8" s="14"/>
      <c r="N8" s="25"/>
      <c r="O8" s="40"/>
      <c r="P8" s="14"/>
      <c r="Q8" s="14"/>
      <c r="R8" s="14"/>
      <c r="S8" s="14"/>
      <c r="T8" s="14"/>
      <c r="U8" s="14"/>
      <c r="V8" s="14"/>
      <c r="W8" s="14"/>
      <c r="X8" s="14"/>
    </row>
    <row r="9" spans="1:24" ht="15.75">
      <c r="A9" s="14"/>
      <c r="B9" s="14"/>
      <c r="C9" s="14" t="s">
        <v>154</v>
      </c>
      <c r="D9" s="14"/>
      <c r="E9" s="14"/>
      <c r="F9" s="14" t="s">
        <v>142</v>
      </c>
      <c r="G9" s="14"/>
      <c r="H9" s="55" t="s">
        <v>408</v>
      </c>
      <c r="I9" s="164">
        <f>'Project Info'!N19</f>
        <v>0</v>
      </c>
      <c r="J9" s="25"/>
      <c r="K9" s="55" t="s">
        <v>34</v>
      </c>
      <c r="L9" s="55">
        <f>+C5/12</f>
        <v>0</v>
      </c>
      <c r="M9" s="14"/>
      <c r="N9" s="25"/>
      <c r="O9" s="40"/>
      <c r="P9" s="14"/>
      <c r="Q9" s="14"/>
      <c r="R9" s="14"/>
      <c r="S9" s="14"/>
      <c r="T9" s="14"/>
      <c r="U9" s="14"/>
      <c r="V9" s="14"/>
      <c r="W9" s="14"/>
      <c r="X9" s="14"/>
    </row>
    <row r="10" spans="1:24" ht="15.75">
      <c r="A10" s="14"/>
      <c r="B10" s="19" t="s">
        <v>35</v>
      </c>
      <c r="C10" s="18" t="s">
        <v>36</v>
      </c>
      <c r="D10" s="18" t="s">
        <v>151</v>
      </c>
      <c r="E10" s="18" t="s">
        <v>30</v>
      </c>
      <c r="F10" s="18" t="s">
        <v>37</v>
      </c>
      <c r="G10" s="14"/>
      <c r="H10" s="28"/>
      <c r="I10" s="23"/>
      <c r="J10" s="26"/>
      <c r="K10" s="55" t="s">
        <v>38</v>
      </c>
      <c r="L10" s="59">
        <f>+'Stabilized Ops &amp; Debt'!K22</f>
        <v>0</v>
      </c>
      <c r="M10" s="14"/>
      <c r="N10" s="25"/>
      <c r="O10" s="40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5.75">
      <c r="A11" s="14"/>
      <c r="B11" s="14"/>
      <c r="C11" s="14"/>
      <c r="D11" s="14"/>
      <c r="E11" s="14"/>
      <c r="F11" s="14"/>
      <c r="G11" s="14"/>
      <c r="H11" s="27"/>
      <c r="I11" s="14"/>
      <c r="J11" s="25"/>
      <c r="K11" s="14"/>
      <c r="L11" s="14"/>
      <c r="M11" s="14"/>
      <c r="N11" s="25"/>
      <c r="O11" s="40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9.5" customHeight="1">
      <c r="A12" s="14"/>
      <c r="B12" s="16">
        <v>1</v>
      </c>
      <c r="C12" s="21">
        <f>IF(B12&lt;=$C$5,$C$6,0)</f>
        <v>0</v>
      </c>
      <c r="D12" s="17">
        <f>+C3*C4/12</f>
        <v>0</v>
      </c>
      <c r="E12" s="17">
        <f>+C12-D12</f>
        <v>0</v>
      </c>
      <c r="F12" s="17">
        <f>+C3-E12</f>
        <v>0</v>
      </c>
      <c r="G12" s="14"/>
      <c r="H12" s="27"/>
      <c r="I12" s="14"/>
      <c r="J12" s="25"/>
      <c r="K12" s="14"/>
      <c r="L12" s="14"/>
      <c r="M12" s="14"/>
      <c r="N12" s="25"/>
      <c r="O12" s="63"/>
      <c r="P12" s="14"/>
      <c r="Q12" s="14"/>
      <c r="R12" s="1183"/>
      <c r="S12" s="14"/>
      <c r="T12" s="14"/>
      <c r="U12" s="14"/>
      <c r="V12" s="14"/>
      <c r="W12" s="14"/>
      <c r="X12" s="43" t="s">
        <v>39</v>
      </c>
    </row>
    <row r="13" spans="1:24" ht="15" customHeight="1">
      <c r="A13" s="14"/>
      <c r="B13" s="16">
        <v>2</v>
      </c>
      <c r="C13" s="21">
        <f aca="true" t="shared" si="0" ref="C13:C29">IF(F12&gt;$C$6,$C$6,F12+D13)</f>
        <v>0</v>
      </c>
      <c r="D13" s="17">
        <f aca="true" t="shared" si="1" ref="D13:D29">+$C$4*F12/12</f>
        <v>0</v>
      </c>
      <c r="E13" s="17">
        <f>+C13-D13</f>
        <v>0</v>
      </c>
      <c r="F13" s="17">
        <f>+F12-E13</f>
        <v>0</v>
      </c>
      <c r="G13" s="14"/>
      <c r="H13" s="33"/>
      <c r="I13" s="33"/>
      <c r="J13" s="34"/>
      <c r="K13" s="33"/>
      <c r="L13" s="33"/>
      <c r="M13" s="33" t="s">
        <v>40</v>
      </c>
      <c r="N13" s="34"/>
      <c r="O13" s="35"/>
      <c r="P13" s="14"/>
      <c r="Q13" s="14"/>
      <c r="R13" s="1183"/>
      <c r="T13" s="14"/>
      <c r="U13" s="14"/>
      <c r="V13" s="14"/>
      <c r="W13" s="14"/>
      <c r="X13" s="43" t="s">
        <v>41</v>
      </c>
    </row>
    <row r="14" spans="1:22" ht="15.75">
      <c r="A14" s="14"/>
      <c r="B14" s="16">
        <v>3</v>
      </c>
      <c r="C14" s="21">
        <f t="shared" si="0"/>
        <v>0</v>
      </c>
      <c r="D14" s="17">
        <f t="shared" si="1"/>
        <v>0</v>
      </c>
      <c r="E14" s="17">
        <f aca="true" t="shared" si="2" ref="E14:E29">+C14-D14</f>
        <v>0</v>
      </c>
      <c r="F14" s="17">
        <f aca="true" t="shared" si="3" ref="F14:F29">+F13-E14</f>
        <v>0</v>
      </c>
      <c r="G14" s="14"/>
      <c r="H14" s="36" t="s">
        <v>22</v>
      </c>
      <c r="I14" s="36" t="s">
        <v>42</v>
      </c>
      <c r="J14" s="37" t="s">
        <v>31</v>
      </c>
      <c r="K14" s="36" t="s">
        <v>30</v>
      </c>
      <c r="L14" s="36" t="s">
        <v>38</v>
      </c>
      <c r="M14" s="36" t="s">
        <v>37</v>
      </c>
      <c r="N14" s="37" t="s">
        <v>36</v>
      </c>
      <c r="O14" s="38" t="s">
        <v>43</v>
      </c>
      <c r="P14" s="14"/>
      <c r="Q14" s="14"/>
      <c r="R14" s="1183"/>
      <c r="S14" s="14"/>
      <c r="T14" s="14"/>
      <c r="U14" s="14"/>
      <c r="V14" s="43" t="s">
        <v>44</v>
      </c>
    </row>
    <row r="15" spans="1:22" ht="15.75">
      <c r="A15" s="14"/>
      <c r="B15" s="16">
        <v>4</v>
      </c>
      <c r="C15" s="21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4"/>
      <c r="H15" s="39"/>
      <c r="I15" s="165"/>
      <c r="J15" s="40"/>
      <c r="K15" s="39"/>
      <c r="L15" s="45">
        <v>0</v>
      </c>
      <c r="M15" s="41">
        <f>+L7-K15</f>
        <v>0</v>
      </c>
      <c r="N15" s="41">
        <f>+J15+K15+L15</f>
        <v>0</v>
      </c>
      <c r="O15" s="40">
        <f>+J15+L15</f>
        <v>0</v>
      </c>
      <c r="P15" s="14"/>
      <c r="Q15" s="61"/>
      <c r="R15" s="29"/>
      <c r="T15" s="61"/>
      <c r="U15" s="14"/>
      <c r="V15" s="43"/>
    </row>
    <row r="16" spans="1:22" ht="15.75">
      <c r="A16" s="14"/>
      <c r="B16" s="16">
        <v>5</v>
      </c>
      <c r="C16" s="21">
        <f t="shared" si="0"/>
        <v>0</v>
      </c>
      <c r="D16" s="17">
        <f t="shared" si="1"/>
        <v>0</v>
      </c>
      <c r="E16" s="17">
        <f t="shared" si="2"/>
        <v>0</v>
      </c>
      <c r="F16" s="17">
        <f t="shared" si="3"/>
        <v>0</v>
      </c>
      <c r="G16" s="47"/>
      <c r="H16" s="166">
        <f>13-I9</f>
        <v>13</v>
      </c>
      <c r="I16" s="165">
        <f>I8</f>
        <v>0</v>
      </c>
      <c r="J16" s="40">
        <f>SUMIF($B$12:$B$731,V16,$D$12:$D$731)</f>
        <v>0</v>
      </c>
      <c r="K16" s="40">
        <f>SUMIF($B$12:$B$731,V16,$E$12:$E$731)</f>
        <v>0</v>
      </c>
      <c r="L16" s="54">
        <f>+$L$10*M15*(H16-H15)/12</f>
        <v>0</v>
      </c>
      <c r="M16" s="41">
        <f>+M15-K16</f>
        <v>0</v>
      </c>
      <c r="N16" s="41">
        <f aca="true" t="shared" si="4" ref="N16:N75">+J16+K16+L16</f>
        <v>0</v>
      </c>
      <c r="O16" s="40">
        <f>+J16+L16</f>
        <v>0</v>
      </c>
      <c r="P16" s="14"/>
      <c r="Q16" s="61"/>
      <c r="R16" s="29"/>
      <c r="T16" s="61"/>
      <c r="U16" s="14"/>
      <c r="V16" s="43" t="str">
        <f aca="true" t="shared" si="5" ref="V16:V27">$V$14&amp;$X$12&amp;H16</f>
        <v>&lt;=13</v>
      </c>
    </row>
    <row r="17" spans="2:22" ht="15.75">
      <c r="B17" s="16">
        <v>6</v>
      </c>
      <c r="C17" s="21">
        <f t="shared" si="0"/>
        <v>0</v>
      </c>
      <c r="D17" s="17">
        <f t="shared" si="1"/>
        <v>0</v>
      </c>
      <c r="E17" s="17">
        <f t="shared" si="2"/>
        <v>0</v>
      </c>
      <c r="F17" s="17">
        <f t="shared" si="3"/>
        <v>0</v>
      </c>
      <c r="G17" s="47"/>
      <c r="H17" s="39">
        <f>+H16+12</f>
        <v>25</v>
      </c>
      <c r="I17" s="31">
        <f aca="true" t="shared" si="6" ref="I17:I75">+I16+1</f>
        <v>1</v>
      </c>
      <c r="J17" s="40">
        <f>SUMIF($B$12:$B$731,V17,$D$12:$D$731)-SUM($J$16:J16)</f>
        <v>0</v>
      </c>
      <c r="K17" s="48">
        <f>SUMIF($B$12:$B$731,V17,$E$12:$E$731)-SUM($K$16:K16)</f>
        <v>0</v>
      </c>
      <c r="L17" s="54">
        <f aca="true" t="shared" si="7" ref="L17:L75">+$L$10*M16*(H17-H16)/12</f>
        <v>0</v>
      </c>
      <c r="M17" s="41">
        <f aca="true" t="shared" si="8" ref="M17:M75">+M16-K17</f>
        <v>0</v>
      </c>
      <c r="N17" s="41">
        <f t="shared" si="4"/>
        <v>0</v>
      </c>
      <c r="O17" s="40">
        <f aca="true" t="shared" si="9" ref="O17:O75">+J17+L17</f>
        <v>0</v>
      </c>
      <c r="P17" s="14"/>
      <c r="Q17" s="61"/>
      <c r="R17" s="29"/>
      <c r="T17" s="61"/>
      <c r="U17" s="14"/>
      <c r="V17" s="43" t="str">
        <f t="shared" si="5"/>
        <v>&lt;=25</v>
      </c>
    </row>
    <row r="18" spans="2:22" ht="15.75">
      <c r="B18" s="16">
        <v>7</v>
      </c>
      <c r="C18" s="21">
        <f t="shared" si="0"/>
        <v>0</v>
      </c>
      <c r="D18" s="17">
        <f t="shared" si="1"/>
        <v>0</v>
      </c>
      <c r="E18" s="17">
        <f t="shared" si="2"/>
        <v>0</v>
      </c>
      <c r="F18" s="17">
        <f t="shared" si="3"/>
        <v>0</v>
      </c>
      <c r="G18" s="47"/>
      <c r="H18" s="39">
        <f aca="true" t="shared" si="10" ref="H18:H75">+H17+12</f>
        <v>37</v>
      </c>
      <c r="I18" s="31">
        <f t="shared" si="6"/>
        <v>2</v>
      </c>
      <c r="J18" s="40">
        <f>SUMIF($B$12:$B$731,V18,$D$12:$D$731)-SUM($J$16:J17)</f>
        <v>0</v>
      </c>
      <c r="K18" s="46">
        <f>SUMIF($B$12:$B$731,V18,$E$12:$E$731)-SUM($K$16:K17)</f>
        <v>0</v>
      </c>
      <c r="L18" s="54">
        <f t="shared" si="7"/>
        <v>0</v>
      </c>
      <c r="M18" s="41">
        <f t="shared" si="8"/>
        <v>0</v>
      </c>
      <c r="N18" s="41">
        <f t="shared" si="4"/>
        <v>0</v>
      </c>
      <c r="O18" s="40">
        <f t="shared" si="9"/>
        <v>0</v>
      </c>
      <c r="P18" s="14"/>
      <c r="Q18" s="61"/>
      <c r="R18" s="29"/>
      <c r="T18" s="61"/>
      <c r="U18" s="14"/>
      <c r="V18" s="43" t="str">
        <f t="shared" si="5"/>
        <v>&lt;=37</v>
      </c>
    </row>
    <row r="19" spans="2:22" ht="15.75">
      <c r="B19" s="16">
        <v>8</v>
      </c>
      <c r="C19" s="21">
        <f t="shared" si="0"/>
        <v>0</v>
      </c>
      <c r="D19" s="17">
        <f t="shared" si="1"/>
        <v>0</v>
      </c>
      <c r="E19" s="17">
        <f t="shared" si="2"/>
        <v>0</v>
      </c>
      <c r="F19" s="17">
        <f t="shared" si="3"/>
        <v>0</v>
      </c>
      <c r="G19" s="47"/>
      <c r="H19" s="39">
        <f t="shared" si="10"/>
        <v>49</v>
      </c>
      <c r="I19" s="31">
        <f t="shared" si="6"/>
        <v>3</v>
      </c>
      <c r="J19" s="40">
        <f>SUMIF($B$12:$B$731,V19,$D$12:$D$731)-SUM($J$16:J18)</f>
        <v>0</v>
      </c>
      <c r="K19" s="46">
        <f>SUMIF($B$12:$B$731,V19,$E$12:$E$731)-SUM($K$16:K18)</f>
        <v>0</v>
      </c>
      <c r="L19" s="54">
        <f t="shared" si="7"/>
        <v>0</v>
      </c>
      <c r="M19" s="41">
        <f t="shared" si="8"/>
        <v>0</v>
      </c>
      <c r="N19" s="41">
        <f t="shared" si="4"/>
        <v>0</v>
      </c>
      <c r="O19" s="40">
        <f t="shared" si="9"/>
        <v>0</v>
      </c>
      <c r="P19" s="14"/>
      <c r="Q19" s="61"/>
      <c r="R19" s="29"/>
      <c r="T19" s="61"/>
      <c r="U19" s="14"/>
      <c r="V19" s="43" t="str">
        <f t="shared" si="5"/>
        <v>&lt;=49</v>
      </c>
    </row>
    <row r="20" spans="2:22" ht="15.75">
      <c r="B20" s="16">
        <v>9</v>
      </c>
      <c r="C20" s="21">
        <f t="shared" si="0"/>
        <v>0</v>
      </c>
      <c r="D20" s="17">
        <f t="shared" si="1"/>
        <v>0</v>
      </c>
      <c r="E20" s="17">
        <f t="shared" si="2"/>
        <v>0</v>
      </c>
      <c r="F20" s="17">
        <f t="shared" si="3"/>
        <v>0</v>
      </c>
      <c r="G20" s="47"/>
      <c r="H20" s="39">
        <f t="shared" si="10"/>
        <v>61</v>
      </c>
      <c r="I20" s="31">
        <f t="shared" si="6"/>
        <v>4</v>
      </c>
      <c r="J20" s="40">
        <f>SUMIF($B$12:$B$731,V20,$D$12:$D$731)-SUM($J$16:J19)</f>
        <v>0</v>
      </c>
      <c r="K20" s="46">
        <f>SUMIF($B$12:$B$731,V20,$E$12:$E$731)-SUM($K$16:K19)</f>
        <v>0</v>
      </c>
      <c r="L20" s="54">
        <f t="shared" si="7"/>
        <v>0</v>
      </c>
      <c r="M20" s="41">
        <f t="shared" si="8"/>
        <v>0</v>
      </c>
      <c r="N20" s="41">
        <f t="shared" si="4"/>
        <v>0</v>
      </c>
      <c r="O20" s="40">
        <f t="shared" si="9"/>
        <v>0</v>
      </c>
      <c r="P20" s="14"/>
      <c r="Q20" s="61"/>
      <c r="R20" s="29"/>
      <c r="T20" s="61"/>
      <c r="U20" s="14"/>
      <c r="V20" s="43" t="str">
        <f t="shared" si="5"/>
        <v>&lt;=61</v>
      </c>
    </row>
    <row r="21" spans="2:22" ht="15.75">
      <c r="B21" s="16">
        <v>10</v>
      </c>
      <c r="C21" s="21">
        <f t="shared" si="0"/>
        <v>0</v>
      </c>
      <c r="D21" s="17">
        <f t="shared" si="1"/>
        <v>0</v>
      </c>
      <c r="E21" s="17">
        <f t="shared" si="2"/>
        <v>0</v>
      </c>
      <c r="F21" s="17">
        <f t="shared" si="3"/>
        <v>0</v>
      </c>
      <c r="G21" s="47"/>
      <c r="H21" s="39">
        <f t="shared" si="10"/>
        <v>73</v>
      </c>
      <c r="I21" s="31">
        <f t="shared" si="6"/>
        <v>5</v>
      </c>
      <c r="J21" s="40">
        <f>SUMIF($B$12:$B$731,V21,$D$12:$D$731)-SUM($J$16:J20)</f>
        <v>0</v>
      </c>
      <c r="K21" s="46">
        <f>SUMIF($B$12:$B$731,V21,$E$12:$E$731)-SUM($K$16:K20)</f>
        <v>0</v>
      </c>
      <c r="L21" s="54">
        <f t="shared" si="7"/>
        <v>0</v>
      </c>
      <c r="M21" s="41">
        <f t="shared" si="8"/>
        <v>0</v>
      </c>
      <c r="N21" s="41">
        <f t="shared" si="4"/>
        <v>0</v>
      </c>
      <c r="O21" s="40">
        <f t="shared" si="9"/>
        <v>0</v>
      </c>
      <c r="P21" s="14"/>
      <c r="Q21" s="61"/>
      <c r="R21" s="29"/>
      <c r="T21" s="61"/>
      <c r="U21" s="14"/>
      <c r="V21" s="43" t="str">
        <f t="shared" si="5"/>
        <v>&lt;=73</v>
      </c>
    </row>
    <row r="22" spans="2:22" ht="15.75">
      <c r="B22" s="16">
        <v>11</v>
      </c>
      <c r="C22" s="21">
        <f t="shared" si="0"/>
        <v>0</v>
      </c>
      <c r="D22" s="17">
        <f t="shared" si="1"/>
        <v>0</v>
      </c>
      <c r="E22" s="17">
        <f t="shared" si="2"/>
        <v>0</v>
      </c>
      <c r="F22" s="17">
        <f t="shared" si="3"/>
        <v>0</v>
      </c>
      <c r="G22" s="47"/>
      <c r="H22" s="39">
        <f t="shared" si="10"/>
        <v>85</v>
      </c>
      <c r="I22" s="31">
        <f t="shared" si="6"/>
        <v>6</v>
      </c>
      <c r="J22" s="40">
        <f>SUMIF($B$12:$B$731,V22,$D$12:$D$731)-SUM($J$16:J21)</f>
        <v>0</v>
      </c>
      <c r="K22" s="46">
        <f>SUMIF($B$12:$B$731,V22,$E$12:$E$731)-SUM($K$16:K21)</f>
        <v>0</v>
      </c>
      <c r="L22" s="54">
        <f t="shared" si="7"/>
        <v>0</v>
      </c>
      <c r="M22" s="41">
        <f t="shared" si="8"/>
        <v>0</v>
      </c>
      <c r="N22" s="41">
        <f t="shared" si="4"/>
        <v>0</v>
      </c>
      <c r="O22" s="40">
        <f t="shared" si="9"/>
        <v>0</v>
      </c>
      <c r="P22" s="14"/>
      <c r="Q22" s="61"/>
      <c r="R22" s="29"/>
      <c r="T22" s="61"/>
      <c r="U22" s="14"/>
      <c r="V22" s="43" t="str">
        <f t="shared" si="5"/>
        <v>&lt;=85</v>
      </c>
    </row>
    <row r="23" spans="2:22" ht="15.75">
      <c r="B23" s="16">
        <v>12</v>
      </c>
      <c r="C23" s="21">
        <f t="shared" si="0"/>
        <v>0</v>
      </c>
      <c r="D23" s="17">
        <f t="shared" si="1"/>
        <v>0</v>
      </c>
      <c r="E23" s="17">
        <f t="shared" si="2"/>
        <v>0</v>
      </c>
      <c r="F23" s="17">
        <f t="shared" si="3"/>
        <v>0</v>
      </c>
      <c r="G23" s="47"/>
      <c r="H23" s="39">
        <f t="shared" si="10"/>
        <v>97</v>
      </c>
      <c r="I23" s="31">
        <f t="shared" si="6"/>
        <v>7</v>
      </c>
      <c r="J23" s="40">
        <f>SUMIF($B$12:$B$731,V23,$D$12:$D$731)-SUM($J$16:J22)</f>
        <v>0</v>
      </c>
      <c r="K23" s="46">
        <f>SUMIF($B$12:$B$731,V23,$E$12:$E$731)-SUM($K$16:K22)</f>
        <v>0</v>
      </c>
      <c r="L23" s="54">
        <f t="shared" si="7"/>
        <v>0</v>
      </c>
      <c r="M23" s="41">
        <f t="shared" si="8"/>
        <v>0</v>
      </c>
      <c r="N23" s="41">
        <f t="shared" si="4"/>
        <v>0</v>
      </c>
      <c r="O23" s="40">
        <f t="shared" si="9"/>
        <v>0</v>
      </c>
      <c r="P23" s="14"/>
      <c r="Q23" s="61"/>
      <c r="R23" s="29"/>
      <c r="T23" s="61"/>
      <c r="U23" s="14"/>
      <c r="V23" s="43" t="str">
        <f t="shared" si="5"/>
        <v>&lt;=97</v>
      </c>
    </row>
    <row r="24" spans="2:22" ht="15.75">
      <c r="B24" s="16">
        <v>13</v>
      </c>
      <c r="C24" s="21">
        <f t="shared" si="0"/>
        <v>0</v>
      </c>
      <c r="D24" s="17">
        <f t="shared" si="1"/>
        <v>0</v>
      </c>
      <c r="E24" s="17">
        <f t="shared" si="2"/>
        <v>0</v>
      </c>
      <c r="F24" s="17">
        <f t="shared" si="3"/>
        <v>0</v>
      </c>
      <c r="G24" s="47"/>
      <c r="H24" s="39">
        <f t="shared" si="10"/>
        <v>109</v>
      </c>
      <c r="I24" s="31">
        <f t="shared" si="6"/>
        <v>8</v>
      </c>
      <c r="J24" s="40">
        <f>SUMIF($B$12:$B$731,V24,$D$12:$D$731)-SUM($J$16:J23)</f>
        <v>0</v>
      </c>
      <c r="K24" s="46">
        <f>SUMIF($B$12:$B$731,V24,$E$12:$E$731)-SUM($K$16:K23)</f>
        <v>0</v>
      </c>
      <c r="L24" s="54">
        <f t="shared" si="7"/>
        <v>0</v>
      </c>
      <c r="M24" s="41">
        <f t="shared" si="8"/>
        <v>0</v>
      </c>
      <c r="N24" s="41">
        <f t="shared" si="4"/>
        <v>0</v>
      </c>
      <c r="O24" s="40">
        <f t="shared" si="9"/>
        <v>0</v>
      </c>
      <c r="P24" s="14"/>
      <c r="Q24" s="61"/>
      <c r="R24" s="29"/>
      <c r="T24" s="61"/>
      <c r="U24" s="14"/>
      <c r="V24" s="43" t="str">
        <f t="shared" si="5"/>
        <v>&lt;=109</v>
      </c>
    </row>
    <row r="25" spans="2:22" ht="15.75">
      <c r="B25" s="16">
        <v>14</v>
      </c>
      <c r="C25" s="21">
        <f t="shared" si="0"/>
        <v>0</v>
      </c>
      <c r="D25" s="17">
        <f t="shared" si="1"/>
        <v>0</v>
      </c>
      <c r="E25" s="17">
        <f t="shared" si="2"/>
        <v>0</v>
      </c>
      <c r="F25" s="17">
        <f t="shared" si="3"/>
        <v>0</v>
      </c>
      <c r="G25" s="14"/>
      <c r="H25" s="39">
        <f t="shared" si="10"/>
        <v>121</v>
      </c>
      <c r="I25" s="31">
        <f t="shared" si="6"/>
        <v>9</v>
      </c>
      <c r="J25" s="40">
        <f>SUMIF($B$12:$B$731,V25,$D$12:$D$731)-SUM($J$16:J24)</f>
        <v>0</v>
      </c>
      <c r="K25" s="46">
        <f>SUMIF($B$12:$B$731,V25,$E$12:$E$731)-SUM($K$16:K24)</f>
        <v>0</v>
      </c>
      <c r="L25" s="54">
        <f t="shared" si="7"/>
        <v>0</v>
      </c>
      <c r="M25" s="41">
        <f t="shared" si="8"/>
        <v>0</v>
      </c>
      <c r="N25" s="41">
        <f t="shared" si="4"/>
        <v>0</v>
      </c>
      <c r="O25" s="40">
        <f t="shared" si="9"/>
        <v>0</v>
      </c>
      <c r="P25" s="14"/>
      <c r="Q25" s="61"/>
      <c r="R25" s="29"/>
      <c r="T25" s="61"/>
      <c r="U25" s="14"/>
      <c r="V25" s="43" t="str">
        <f t="shared" si="5"/>
        <v>&lt;=121</v>
      </c>
    </row>
    <row r="26" spans="2:22" ht="15.75">
      <c r="B26" s="16">
        <v>15</v>
      </c>
      <c r="C26" s="21">
        <f t="shared" si="0"/>
        <v>0</v>
      </c>
      <c r="D26" s="17">
        <f t="shared" si="1"/>
        <v>0</v>
      </c>
      <c r="E26" s="17">
        <f t="shared" si="2"/>
        <v>0</v>
      </c>
      <c r="F26" s="17">
        <f t="shared" si="3"/>
        <v>0</v>
      </c>
      <c r="G26" s="14"/>
      <c r="H26" s="39">
        <f t="shared" si="10"/>
        <v>133</v>
      </c>
      <c r="I26" s="31">
        <f t="shared" si="6"/>
        <v>10</v>
      </c>
      <c r="J26" s="40">
        <f>SUMIF($B$12:$B$731,V26,$D$12:$D$731)-SUM($J$16:J25)</f>
        <v>0</v>
      </c>
      <c r="K26" s="46">
        <f>SUMIF($B$12:$B$731,V26,$E$12:$E$731)-SUM($K$16:K25)</f>
        <v>0</v>
      </c>
      <c r="L26" s="54">
        <f t="shared" si="7"/>
        <v>0</v>
      </c>
      <c r="M26" s="41">
        <f t="shared" si="8"/>
        <v>0</v>
      </c>
      <c r="N26" s="41">
        <f t="shared" si="4"/>
        <v>0</v>
      </c>
      <c r="O26" s="40">
        <f t="shared" si="9"/>
        <v>0</v>
      </c>
      <c r="P26" s="14"/>
      <c r="Q26" s="61"/>
      <c r="R26" s="29"/>
      <c r="T26" s="61"/>
      <c r="U26" s="14"/>
      <c r="V26" s="43" t="str">
        <f t="shared" si="5"/>
        <v>&lt;=133</v>
      </c>
    </row>
    <row r="27" spans="2:22" ht="15.75">
      <c r="B27" s="16">
        <v>16</v>
      </c>
      <c r="C27" s="21">
        <f t="shared" si="0"/>
        <v>0</v>
      </c>
      <c r="D27" s="17">
        <f t="shared" si="1"/>
        <v>0</v>
      </c>
      <c r="E27" s="17">
        <f t="shared" si="2"/>
        <v>0</v>
      </c>
      <c r="F27" s="17">
        <f t="shared" si="3"/>
        <v>0</v>
      </c>
      <c r="G27" s="14"/>
      <c r="H27" s="39">
        <f t="shared" si="10"/>
        <v>145</v>
      </c>
      <c r="I27" s="31">
        <f t="shared" si="6"/>
        <v>11</v>
      </c>
      <c r="J27" s="40">
        <f>SUMIF($B$12:$B$731,V27,$D$12:$D$731)-SUM($J$16:J26)</f>
        <v>0</v>
      </c>
      <c r="K27" s="46">
        <f>SUMIF($B$12:$B$731,V27,$E$12:$E$731)-SUM($K$16:K26)</f>
        <v>0</v>
      </c>
      <c r="L27" s="54">
        <f t="shared" si="7"/>
        <v>0</v>
      </c>
      <c r="M27" s="41">
        <f t="shared" si="8"/>
        <v>0</v>
      </c>
      <c r="N27" s="41">
        <f t="shared" si="4"/>
        <v>0</v>
      </c>
      <c r="O27" s="40">
        <f t="shared" si="9"/>
        <v>0</v>
      </c>
      <c r="P27" s="14"/>
      <c r="Q27" s="61"/>
      <c r="R27" s="29"/>
      <c r="T27" s="61"/>
      <c r="U27" s="14"/>
      <c r="V27" s="43" t="str">
        <f t="shared" si="5"/>
        <v>&lt;=145</v>
      </c>
    </row>
    <row r="28" spans="2:22" ht="15.75">
      <c r="B28" s="16">
        <v>17</v>
      </c>
      <c r="C28" s="21">
        <f t="shared" si="0"/>
        <v>0</v>
      </c>
      <c r="D28" s="17">
        <f t="shared" si="1"/>
        <v>0</v>
      </c>
      <c r="E28" s="17">
        <f t="shared" si="2"/>
        <v>0</v>
      </c>
      <c r="F28" s="17">
        <f t="shared" si="3"/>
        <v>0</v>
      </c>
      <c r="G28" s="14"/>
      <c r="H28" s="39">
        <f t="shared" si="10"/>
        <v>157</v>
      </c>
      <c r="I28" s="31">
        <f t="shared" si="6"/>
        <v>12</v>
      </c>
      <c r="J28" s="40">
        <f>SUMIF($B$12:$B$731,V28,$D$12:$D$731)-SUM($J$16:J27)</f>
        <v>0</v>
      </c>
      <c r="K28" s="46">
        <f>SUMIF($B$12:$B$731,V28,$E$12:$E$731)-SUM($K$16:K27)</f>
        <v>0</v>
      </c>
      <c r="L28" s="54">
        <f t="shared" si="7"/>
        <v>0</v>
      </c>
      <c r="M28" s="41">
        <f t="shared" si="8"/>
        <v>0</v>
      </c>
      <c r="N28" s="41">
        <f t="shared" si="4"/>
        <v>0</v>
      </c>
      <c r="O28" s="40">
        <f t="shared" si="9"/>
        <v>0</v>
      </c>
      <c r="P28" s="14"/>
      <c r="Q28" s="29"/>
      <c r="R28" s="29"/>
      <c r="S28" s="61"/>
      <c r="T28" s="14"/>
      <c r="U28" s="14"/>
      <c r="V28" s="43" t="str">
        <f aca="true" t="shared" si="11" ref="V28:V75">$V$14&amp;$X$12&amp;H28</f>
        <v>&lt;=157</v>
      </c>
    </row>
    <row r="29" spans="2:22" ht="15.75">
      <c r="B29" s="16">
        <v>18</v>
      </c>
      <c r="C29" s="21">
        <f t="shared" si="0"/>
        <v>0</v>
      </c>
      <c r="D29" s="17">
        <f t="shared" si="1"/>
        <v>0</v>
      </c>
      <c r="E29" s="17">
        <f t="shared" si="2"/>
        <v>0</v>
      </c>
      <c r="F29" s="17">
        <f t="shared" si="3"/>
        <v>0</v>
      </c>
      <c r="G29" s="14"/>
      <c r="H29" s="39">
        <f t="shared" si="10"/>
        <v>169</v>
      </c>
      <c r="I29" s="31">
        <f t="shared" si="6"/>
        <v>13</v>
      </c>
      <c r="J29" s="40">
        <f>SUMIF($B$12:$B$731,V29,$D$12:$D$731)-SUM($J$16:J28)</f>
        <v>0</v>
      </c>
      <c r="K29" s="46">
        <f>SUMIF($B$12:$B$731,V29,$E$12:$E$731)-SUM($K$16:K28)</f>
        <v>0</v>
      </c>
      <c r="L29" s="54">
        <f t="shared" si="7"/>
        <v>0</v>
      </c>
      <c r="M29" s="41">
        <f t="shared" si="8"/>
        <v>0</v>
      </c>
      <c r="N29" s="41">
        <f t="shared" si="4"/>
        <v>0</v>
      </c>
      <c r="O29" s="40">
        <f t="shared" si="9"/>
        <v>0</v>
      </c>
      <c r="P29" s="14"/>
      <c r="Q29" s="29"/>
      <c r="R29" s="29"/>
      <c r="S29" s="61"/>
      <c r="T29" s="14"/>
      <c r="U29" s="14"/>
      <c r="V29" s="43" t="str">
        <f t="shared" si="11"/>
        <v>&lt;=169</v>
      </c>
    </row>
    <row r="30" spans="2:22" ht="15.75">
      <c r="B30" s="16">
        <v>19</v>
      </c>
      <c r="C30" s="21">
        <f aca="true" t="shared" si="12" ref="C30:C93">IF(F29&gt;$C$6,$C$6,F29+D30)</f>
        <v>0</v>
      </c>
      <c r="D30" s="17">
        <f aca="true" t="shared" si="13" ref="D30:D93">+$C$4*F29/12</f>
        <v>0</v>
      </c>
      <c r="E30" s="17">
        <f aca="true" t="shared" si="14" ref="E30:E93">+C30-D30</f>
        <v>0</v>
      </c>
      <c r="F30" s="17">
        <f aca="true" t="shared" si="15" ref="F30:F93">+F29-E30</f>
        <v>0</v>
      </c>
      <c r="G30" s="14"/>
      <c r="H30" s="39">
        <f t="shared" si="10"/>
        <v>181</v>
      </c>
      <c r="I30" s="31">
        <f t="shared" si="6"/>
        <v>14</v>
      </c>
      <c r="J30" s="40">
        <f>SUMIF($B$12:$B$731,V30,$D$12:$D$731)-SUM($J$16:J29)</f>
        <v>0</v>
      </c>
      <c r="K30" s="46">
        <f>SUMIF($B$12:$B$731,V30,$E$12:$E$731)-SUM($K$16:K29)</f>
        <v>0</v>
      </c>
      <c r="L30" s="54">
        <f t="shared" si="7"/>
        <v>0</v>
      </c>
      <c r="M30" s="41">
        <f t="shared" si="8"/>
        <v>0</v>
      </c>
      <c r="N30" s="41">
        <f t="shared" si="4"/>
        <v>0</v>
      </c>
      <c r="O30" s="40">
        <f t="shared" si="9"/>
        <v>0</v>
      </c>
      <c r="P30" s="14"/>
      <c r="Q30" s="29"/>
      <c r="R30" s="29"/>
      <c r="S30" s="61"/>
      <c r="T30" s="14"/>
      <c r="U30" s="14"/>
      <c r="V30" s="43" t="str">
        <f t="shared" si="11"/>
        <v>&lt;=181</v>
      </c>
    </row>
    <row r="31" spans="2:22" ht="15.75">
      <c r="B31" s="16">
        <v>20</v>
      </c>
      <c r="C31" s="21">
        <f t="shared" si="12"/>
        <v>0</v>
      </c>
      <c r="D31" s="17">
        <f t="shared" si="13"/>
        <v>0</v>
      </c>
      <c r="E31" s="17">
        <f t="shared" si="14"/>
        <v>0</v>
      </c>
      <c r="F31" s="17">
        <f t="shared" si="15"/>
        <v>0</v>
      </c>
      <c r="G31" s="14"/>
      <c r="H31" s="39">
        <f t="shared" si="10"/>
        <v>193</v>
      </c>
      <c r="I31" s="31">
        <f t="shared" si="6"/>
        <v>15</v>
      </c>
      <c r="J31" s="40">
        <f>SUMIF($B$12:$B$731,V31,$D$12:$D$731)-SUM($J$16:J30)</f>
        <v>0</v>
      </c>
      <c r="K31" s="46">
        <f>SUMIF($B$12:$B$731,V31,$E$12:$E$731)-SUM($K$16:K30)</f>
        <v>0</v>
      </c>
      <c r="L31" s="54">
        <f t="shared" si="7"/>
        <v>0</v>
      </c>
      <c r="M31" s="41">
        <f t="shared" si="8"/>
        <v>0</v>
      </c>
      <c r="N31" s="41">
        <f t="shared" si="4"/>
        <v>0</v>
      </c>
      <c r="O31" s="40">
        <f t="shared" si="9"/>
        <v>0</v>
      </c>
      <c r="P31" s="14"/>
      <c r="Q31" s="29"/>
      <c r="R31" s="29"/>
      <c r="S31" s="61"/>
      <c r="T31" s="14"/>
      <c r="U31" s="14"/>
      <c r="V31" s="43" t="str">
        <f t="shared" si="11"/>
        <v>&lt;=193</v>
      </c>
    </row>
    <row r="32" spans="2:22" ht="15.75">
      <c r="B32" s="16">
        <v>21</v>
      </c>
      <c r="C32" s="21">
        <f t="shared" si="12"/>
        <v>0</v>
      </c>
      <c r="D32" s="17">
        <f t="shared" si="13"/>
        <v>0</v>
      </c>
      <c r="E32" s="17">
        <f t="shared" si="14"/>
        <v>0</v>
      </c>
      <c r="F32" s="17">
        <f t="shared" si="15"/>
        <v>0</v>
      </c>
      <c r="G32" s="14"/>
      <c r="H32" s="39">
        <f t="shared" si="10"/>
        <v>205</v>
      </c>
      <c r="I32" s="31">
        <f t="shared" si="6"/>
        <v>16</v>
      </c>
      <c r="J32" s="40">
        <f>SUMIF($B$12:$B$731,V32,$D$12:$D$731)-SUM($J$16:J31)</f>
        <v>0</v>
      </c>
      <c r="K32" s="46">
        <f>SUMIF($B$12:$B$731,V32,$E$12:$E$731)-SUM($K$16:K31)</f>
        <v>0</v>
      </c>
      <c r="L32" s="54">
        <f t="shared" si="7"/>
        <v>0</v>
      </c>
      <c r="M32" s="41">
        <f t="shared" si="8"/>
        <v>0</v>
      </c>
      <c r="N32" s="41">
        <f t="shared" si="4"/>
        <v>0</v>
      </c>
      <c r="O32" s="40">
        <f t="shared" si="9"/>
        <v>0</v>
      </c>
      <c r="P32" s="14"/>
      <c r="Q32" s="29"/>
      <c r="R32" s="29"/>
      <c r="S32" s="61"/>
      <c r="T32" s="14"/>
      <c r="U32" s="14"/>
      <c r="V32" s="43" t="str">
        <f t="shared" si="11"/>
        <v>&lt;=205</v>
      </c>
    </row>
    <row r="33" spans="2:22" ht="15.75">
      <c r="B33" s="16">
        <v>22</v>
      </c>
      <c r="C33" s="21">
        <f t="shared" si="12"/>
        <v>0</v>
      </c>
      <c r="D33" s="17">
        <f t="shared" si="13"/>
        <v>0</v>
      </c>
      <c r="E33" s="17">
        <f t="shared" si="14"/>
        <v>0</v>
      </c>
      <c r="F33" s="17">
        <f t="shared" si="15"/>
        <v>0</v>
      </c>
      <c r="G33" s="14"/>
      <c r="H33" s="39">
        <f t="shared" si="10"/>
        <v>217</v>
      </c>
      <c r="I33" s="31">
        <f t="shared" si="6"/>
        <v>17</v>
      </c>
      <c r="J33" s="40">
        <f>SUMIF($B$12:$B$731,V33,$D$12:$D$731)-SUM($J$16:J32)</f>
        <v>0</v>
      </c>
      <c r="K33" s="46">
        <f>SUMIF($B$12:$B$731,V33,$E$12:$E$731)-SUM($K$16:K32)</f>
        <v>0</v>
      </c>
      <c r="L33" s="54">
        <f t="shared" si="7"/>
        <v>0</v>
      </c>
      <c r="M33" s="41">
        <f t="shared" si="8"/>
        <v>0</v>
      </c>
      <c r="N33" s="41">
        <f t="shared" si="4"/>
        <v>0</v>
      </c>
      <c r="O33" s="40">
        <f t="shared" si="9"/>
        <v>0</v>
      </c>
      <c r="P33" s="14"/>
      <c r="Q33" s="29"/>
      <c r="R33" s="29"/>
      <c r="S33" s="61"/>
      <c r="T33" s="14"/>
      <c r="U33" s="14"/>
      <c r="V33" s="43" t="str">
        <f t="shared" si="11"/>
        <v>&lt;=217</v>
      </c>
    </row>
    <row r="34" spans="2:22" ht="15.75">
      <c r="B34" s="16">
        <v>23</v>
      </c>
      <c r="C34" s="21">
        <f t="shared" si="12"/>
        <v>0</v>
      </c>
      <c r="D34" s="17">
        <f t="shared" si="13"/>
        <v>0</v>
      </c>
      <c r="E34" s="17">
        <f t="shared" si="14"/>
        <v>0</v>
      </c>
      <c r="F34" s="17">
        <f t="shared" si="15"/>
        <v>0</v>
      </c>
      <c r="G34" s="14"/>
      <c r="H34" s="39">
        <f t="shared" si="10"/>
        <v>229</v>
      </c>
      <c r="I34" s="31">
        <f t="shared" si="6"/>
        <v>18</v>
      </c>
      <c r="J34" s="40">
        <f>SUMIF($B$12:$B$731,V34,$D$12:$D$731)-SUM($J$16:J33)</f>
        <v>0</v>
      </c>
      <c r="K34" s="46">
        <f>SUMIF($B$12:$B$731,V34,$E$12:$E$731)-SUM($K$16:K33)</f>
        <v>0</v>
      </c>
      <c r="L34" s="54">
        <f t="shared" si="7"/>
        <v>0</v>
      </c>
      <c r="M34" s="41">
        <f t="shared" si="8"/>
        <v>0</v>
      </c>
      <c r="N34" s="41">
        <f t="shared" si="4"/>
        <v>0</v>
      </c>
      <c r="O34" s="40">
        <f t="shared" si="9"/>
        <v>0</v>
      </c>
      <c r="P34" s="14"/>
      <c r="Q34" s="29"/>
      <c r="R34" s="29"/>
      <c r="S34" s="61"/>
      <c r="T34" s="14"/>
      <c r="U34" s="14"/>
      <c r="V34" s="43" t="str">
        <f t="shared" si="11"/>
        <v>&lt;=229</v>
      </c>
    </row>
    <row r="35" spans="2:22" ht="15.75">
      <c r="B35" s="16">
        <v>24</v>
      </c>
      <c r="C35" s="21">
        <f t="shared" si="12"/>
        <v>0</v>
      </c>
      <c r="D35" s="17">
        <f t="shared" si="13"/>
        <v>0</v>
      </c>
      <c r="E35" s="17">
        <f t="shared" si="14"/>
        <v>0</v>
      </c>
      <c r="F35" s="17">
        <f t="shared" si="15"/>
        <v>0</v>
      </c>
      <c r="G35" s="14"/>
      <c r="H35" s="39">
        <f t="shared" si="10"/>
        <v>241</v>
      </c>
      <c r="I35" s="31">
        <f t="shared" si="6"/>
        <v>19</v>
      </c>
      <c r="J35" s="40">
        <f>SUMIF($B$12:$B$731,V35,$D$12:$D$731)-SUM($J$16:J34)</f>
        <v>0</v>
      </c>
      <c r="K35" s="46">
        <f>SUMIF($B$12:$B$731,V35,$E$12:$E$731)-SUM($K$16:K34)</f>
        <v>0</v>
      </c>
      <c r="L35" s="54">
        <f t="shared" si="7"/>
        <v>0</v>
      </c>
      <c r="M35" s="41">
        <f t="shared" si="8"/>
        <v>0</v>
      </c>
      <c r="N35" s="41">
        <f t="shared" si="4"/>
        <v>0</v>
      </c>
      <c r="O35" s="40">
        <f t="shared" si="9"/>
        <v>0</v>
      </c>
      <c r="P35" s="14"/>
      <c r="Q35" s="29"/>
      <c r="R35" s="29"/>
      <c r="S35" s="61"/>
      <c r="T35" s="14"/>
      <c r="U35" s="14"/>
      <c r="V35" s="43" t="str">
        <f t="shared" si="11"/>
        <v>&lt;=241</v>
      </c>
    </row>
    <row r="36" spans="2:22" ht="15.75">
      <c r="B36" s="16">
        <v>25</v>
      </c>
      <c r="C36" s="21">
        <f t="shared" si="12"/>
        <v>0</v>
      </c>
      <c r="D36" s="17">
        <f t="shared" si="13"/>
        <v>0</v>
      </c>
      <c r="E36" s="17">
        <f t="shared" si="14"/>
        <v>0</v>
      </c>
      <c r="F36" s="17">
        <f t="shared" si="15"/>
        <v>0</v>
      </c>
      <c r="G36" s="14"/>
      <c r="H36" s="39">
        <f t="shared" si="10"/>
        <v>253</v>
      </c>
      <c r="I36" s="31">
        <f t="shared" si="6"/>
        <v>20</v>
      </c>
      <c r="J36" s="40">
        <f>SUMIF($B$12:$B$731,V36,$D$12:$D$731)-SUM($J$16:J35)</f>
        <v>0</v>
      </c>
      <c r="K36" s="46">
        <f>SUMIF($B$12:$B$731,V36,$E$12:$E$731)-SUM($K$16:K35)</f>
        <v>0</v>
      </c>
      <c r="L36" s="54">
        <f t="shared" si="7"/>
        <v>0</v>
      </c>
      <c r="M36" s="41">
        <f t="shared" si="8"/>
        <v>0</v>
      </c>
      <c r="N36" s="41">
        <f t="shared" si="4"/>
        <v>0</v>
      </c>
      <c r="O36" s="40">
        <f t="shared" si="9"/>
        <v>0</v>
      </c>
      <c r="P36" s="14"/>
      <c r="Q36" s="29"/>
      <c r="R36" s="29"/>
      <c r="S36" s="61"/>
      <c r="T36" s="14"/>
      <c r="U36" s="14"/>
      <c r="V36" s="43" t="str">
        <f t="shared" si="11"/>
        <v>&lt;=253</v>
      </c>
    </row>
    <row r="37" spans="2:22" ht="15.75">
      <c r="B37" s="16">
        <v>26</v>
      </c>
      <c r="C37" s="21">
        <f t="shared" si="12"/>
        <v>0</v>
      </c>
      <c r="D37" s="17">
        <f t="shared" si="13"/>
        <v>0</v>
      </c>
      <c r="E37" s="17">
        <f t="shared" si="14"/>
        <v>0</v>
      </c>
      <c r="F37" s="17">
        <f t="shared" si="15"/>
        <v>0</v>
      </c>
      <c r="G37" s="14"/>
      <c r="H37" s="39">
        <f t="shared" si="10"/>
        <v>265</v>
      </c>
      <c r="I37" s="31">
        <f t="shared" si="6"/>
        <v>21</v>
      </c>
      <c r="J37" s="40">
        <f>SUMIF($B$12:$B$731,V37,$D$12:$D$731)-SUM($J$16:J36)</f>
        <v>0</v>
      </c>
      <c r="K37" s="46">
        <f>SUMIF($B$12:$B$731,V37,$E$12:$E$731)-SUM($K$16:K36)</f>
        <v>0</v>
      </c>
      <c r="L37" s="54">
        <f t="shared" si="7"/>
        <v>0</v>
      </c>
      <c r="M37" s="41">
        <f t="shared" si="8"/>
        <v>0</v>
      </c>
      <c r="N37" s="41">
        <f t="shared" si="4"/>
        <v>0</v>
      </c>
      <c r="O37" s="40">
        <f t="shared" si="9"/>
        <v>0</v>
      </c>
      <c r="P37" s="14"/>
      <c r="Q37" s="29"/>
      <c r="R37" s="29"/>
      <c r="S37" s="61"/>
      <c r="T37" s="14"/>
      <c r="U37" s="14"/>
      <c r="V37" s="43" t="str">
        <f t="shared" si="11"/>
        <v>&lt;=265</v>
      </c>
    </row>
    <row r="38" spans="2:22" ht="15.75">
      <c r="B38" s="16">
        <v>27</v>
      </c>
      <c r="C38" s="21">
        <f t="shared" si="12"/>
        <v>0</v>
      </c>
      <c r="D38" s="17">
        <f t="shared" si="13"/>
        <v>0</v>
      </c>
      <c r="E38" s="17">
        <f t="shared" si="14"/>
        <v>0</v>
      </c>
      <c r="F38" s="17">
        <f t="shared" si="15"/>
        <v>0</v>
      </c>
      <c r="G38" s="14"/>
      <c r="H38" s="39">
        <f t="shared" si="10"/>
        <v>277</v>
      </c>
      <c r="I38" s="31">
        <f t="shared" si="6"/>
        <v>22</v>
      </c>
      <c r="J38" s="40">
        <f>SUMIF($B$12:$B$731,V38,$D$12:$D$731)-SUM($J$16:J37)</f>
        <v>0</v>
      </c>
      <c r="K38" s="46">
        <f>SUMIF($B$12:$B$731,V38,$E$12:$E$731)-SUM($K$16:K37)</f>
        <v>0</v>
      </c>
      <c r="L38" s="54">
        <f t="shared" si="7"/>
        <v>0</v>
      </c>
      <c r="M38" s="41">
        <f t="shared" si="8"/>
        <v>0</v>
      </c>
      <c r="N38" s="41">
        <f t="shared" si="4"/>
        <v>0</v>
      </c>
      <c r="O38" s="40">
        <f t="shared" si="9"/>
        <v>0</v>
      </c>
      <c r="P38" s="14"/>
      <c r="Q38" s="29"/>
      <c r="R38" s="29"/>
      <c r="S38" s="61"/>
      <c r="T38" s="14"/>
      <c r="U38" s="14"/>
      <c r="V38" s="43" t="str">
        <f t="shared" si="11"/>
        <v>&lt;=277</v>
      </c>
    </row>
    <row r="39" spans="2:22" ht="15.75">
      <c r="B39" s="16">
        <v>28</v>
      </c>
      <c r="C39" s="21">
        <f t="shared" si="12"/>
        <v>0</v>
      </c>
      <c r="D39" s="17">
        <f t="shared" si="13"/>
        <v>0</v>
      </c>
      <c r="E39" s="17">
        <f t="shared" si="14"/>
        <v>0</v>
      </c>
      <c r="F39" s="17">
        <f t="shared" si="15"/>
        <v>0</v>
      </c>
      <c r="G39" s="14"/>
      <c r="H39" s="39">
        <f t="shared" si="10"/>
        <v>289</v>
      </c>
      <c r="I39" s="31">
        <f t="shared" si="6"/>
        <v>23</v>
      </c>
      <c r="J39" s="40">
        <f>SUMIF($B$12:$B$731,V39,$D$12:$D$731)-SUM($J$16:J38)</f>
        <v>0</v>
      </c>
      <c r="K39" s="46">
        <f>SUMIF($B$12:$B$731,V39,$E$12:$E$731)-SUM($K$16:K38)</f>
        <v>0</v>
      </c>
      <c r="L39" s="54">
        <f t="shared" si="7"/>
        <v>0</v>
      </c>
      <c r="M39" s="41">
        <f t="shared" si="8"/>
        <v>0</v>
      </c>
      <c r="N39" s="41">
        <f t="shared" si="4"/>
        <v>0</v>
      </c>
      <c r="O39" s="40">
        <f t="shared" si="9"/>
        <v>0</v>
      </c>
      <c r="P39" s="14"/>
      <c r="Q39" s="29"/>
      <c r="R39" s="29"/>
      <c r="S39" s="61"/>
      <c r="T39" s="14"/>
      <c r="U39" s="14"/>
      <c r="V39" s="43" t="str">
        <f t="shared" si="11"/>
        <v>&lt;=289</v>
      </c>
    </row>
    <row r="40" spans="2:22" ht="15.75">
      <c r="B40" s="16">
        <v>29</v>
      </c>
      <c r="C40" s="21">
        <f t="shared" si="12"/>
        <v>0</v>
      </c>
      <c r="D40" s="17">
        <f t="shared" si="13"/>
        <v>0</v>
      </c>
      <c r="E40" s="17">
        <f t="shared" si="14"/>
        <v>0</v>
      </c>
      <c r="F40" s="17">
        <f t="shared" si="15"/>
        <v>0</v>
      </c>
      <c r="G40" s="14"/>
      <c r="H40" s="39">
        <f t="shared" si="10"/>
        <v>301</v>
      </c>
      <c r="I40" s="31">
        <f t="shared" si="6"/>
        <v>24</v>
      </c>
      <c r="J40" s="40">
        <f>SUMIF($B$12:$B$731,V40,$D$12:$D$731)-SUM($J$16:J39)</f>
        <v>0</v>
      </c>
      <c r="K40" s="46">
        <f>SUMIF($B$12:$B$731,V40,$E$12:$E$731)-SUM($K$16:K39)</f>
        <v>0</v>
      </c>
      <c r="L40" s="54">
        <f t="shared" si="7"/>
        <v>0</v>
      </c>
      <c r="M40" s="41">
        <f t="shared" si="8"/>
        <v>0</v>
      </c>
      <c r="N40" s="41">
        <f t="shared" si="4"/>
        <v>0</v>
      </c>
      <c r="O40" s="40">
        <f t="shared" si="9"/>
        <v>0</v>
      </c>
      <c r="P40" s="14"/>
      <c r="Q40" s="29"/>
      <c r="R40" s="29"/>
      <c r="S40" s="61"/>
      <c r="T40" s="14"/>
      <c r="U40" s="14"/>
      <c r="V40" s="43" t="str">
        <f t="shared" si="11"/>
        <v>&lt;=301</v>
      </c>
    </row>
    <row r="41" spans="2:22" ht="15.75">
      <c r="B41" s="16">
        <v>30</v>
      </c>
      <c r="C41" s="21">
        <f t="shared" si="12"/>
        <v>0</v>
      </c>
      <c r="D41" s="17">
        <f t="shared" si="13"/>
        <v>0</v>
      </c>
      <c r="E41" s="17">
        <f t="shared" si="14"/>
        <v>0</v>
      </c>
      <c r="F41" s="17">
        <f t="shared" si="15"/>
        <v>0</v>
      </c>
      <c r="G41" s="14"/>
      <c r="H41" s="39">
        <f t="shared" si="10"/>
        <v>313</v>
      </c>
      <c r="I41" s="31">
        <f t="shared" si="6"/>
        <v>25</v>
      </c>
      <c r="J41" s="40">
        <f>SUMIF($B$12:$B$731,V41,$D$12:$D$731)-SUM($J$16:J40)</f>
        <v>0</v>
      </c>
      <c r="K41" s="46">
        <f>SUMIF($B$12:$B$731,V41,$E$12:$E$731)-SUM($K$16:K40)</f>
        <v>0</v>
      </c>
      <c r="L41" s="54">
        <f t="shared" si="7"/>
        <v>0</v>
      </c>
      <c r="M41" s="41">
        <f t="shared" si="8"/>
        <v>0</v>
      </c>
      <c r="N41" s="41">
        <f t="shared" si="4"/>
        <v>0</v>
      </c>
      <c r="O41" s="40">
        <f t="shared" si="9"/>
        <v>0</v>
      </c>
      <c r="P41" s="14"/>
      <c r="Q41" s="29"/>
      <c r="R41" s="29"/>
      <c r="S41" s="61"/>
      <c r="T41" s="14"/>
      <c r="U41" s="14"/>
      <c r="V41" s="43" t="str">
        <f t="shared" si="11"/>
        <v>&lt;=313</v>
      </c>
    </row>
    <row r="42" spans="2:22" ht="15.75">
      <c r="B42" s="16">
        <v>31</v>
      </c>
      <c r="C42" s="21">
        <f t="shared" si="12"/>
        <v>0</v>
      </c>
      <c r="D42" s="17">
        <f t="shared" si="13"/>
        <v>0</v>
      </c>
      <c r="E42" s="17">
        <f t="shared" si="14"/>
        <v>0</v>
      </c>
      <c r="F42" s="17">
        <f t="shared" si="15"/>
        <v>0</v>
      </c>
      <c r="G42" s="14"/>
      <c r="H42" s="39">
        <f t="shared" si="10"/>
        <v>325</v>
      </c>
      <c r="I42" s="31">
        <f t="shared" si="6"/>
        <v>26</v>
      </c>
      <c r="J42" s="40">
        <f>SUMIF($B$12:$B$731,V42,$D$12:$D$731)-SUM($J$16:J41)</f>
        <v>0</v>
      </c>
      <c r="K42" s="46">
        <f>SUMIF($B$12:$B$731,V42,$E$12:$E$731)-SUM($K$16:K41)</f>
        <v>0</v>
      </c>
      <c r="L42" s="54">
        <f t="shared" si="7"/>
        <v>0</v>
      </c>
      <c r="M42" s="41">
        <f t="shared" si="8"/>
        <v>0</v>
      </c>
      <c r="N42" s="41">
        <f t="shared" si="4"/>
        <v>0</v>
      </c>
      <c r="O42" s="40">
        <f t="shared" si="9"/>
        <v>0</v>
      </c>
      <c r="P42" s="14"/>
      <c r="Q42" s="29"/>
      <c r="R42" s="29"/>
      <c r="S42" s="61"/>
      <c r="T42" s="14"/>
      <c r="U42" s="14"/>
      <c r="V42" s="43" t="str">
        <f t="shared" si="11"/>
        <v>&lt;=325</v>
      </c>
    </row>
    <row r="43" spans="2:22" ht="15.75">
      <c r="B43" s="16">
        <v>32</v>
      </c>
      <c r="C43" s="21">
        <f t="shared" si="12"/>
        <v>0</v>
      </c>
      <c r="D43" s="17">
        <f t="shared" si="13"/>
        <v>0</v>
      </c>
      <c r="E43" s="17">
        <f t="shared" si="14"/>
        <v>0</v>
      </c>
      <c r="F43" s="17">
        <f t="shared" si="15"/>
        <v>0</v>
      </c>
      <c r="G43" s="14"/>
      <c r="H43" s="39">
        <f t="shared" si="10"/>
        <v>337</v>
      </c>
      <c r="I43" s="31">
        <f t="shared" si="6"/>
        <v>27</v>
      </c>
      <c r="J43" s="40">
        <f>SUMIF($B$12:$B$731,V43,$D$12:$D$731)-SUM($J$16:J42)</f>
        <v>0</v>
      </c>
      <c r="K43" s="46">
        <f>SUMIF($B$12:$B$731,V43,$E$12:$E$731)-SUM($K$16:K42)</f>
        <v>0</v>
      </c>
      <c r="L43" s="54">
        <f t="shared" si="7"/>
        <v>0</v>
      </c>
      <c r="M43" s="41">
        <f t="shared" si="8"/>
        <v>0</v>
      </c>
      <c r="N43" s="41">
        <f t="shared" si="4"/>
        <v>0</v>
      </c>
      <c r="O43" s="40">
        <f t="shared" si="9"/>
        <v>0</v>
      </c>
      <c r="P43" s="14"/>
      <c r="Q43" s="29"/>
      <c r="R43" s="29"/>
      <c r="S43" s="61"/>
      <c r="T43" s="14"/>
      <c r="U43" s="14"/>
      <c r="V43" s="43" t="str">
        <f t="shared" si="11"/>
        <v>&lt;=337</v>
      </c>
    </row>
    <row r="44" spans="2:22" ht="15.75">
      <c r="B44" s="16">
        <v>33</v>
      </c>
      <c r="C44" s="21">
        <f t="shared" si="12"/>
        <v>0</v>
      </c>
      <c r="D44" s="17">
        <f t="shared" si="13"/>
        <v>0</v>
      </c>
      <c r="E44" s="17">
        <f t="shared" si="14"/>
        <v>0</v>
      </c>
      <c r="F44" s="17">
        <f t="shared" si="15"/>
        <v>0</v>
      </c>
      <c r="G44" s="14"/>
      <c r="H44" s="39">
        <f t="shared" si="10"/>
        <v>349</v>
      </c>
      <c r="I44" s="31">
        <f t="shared" si="6"/>
        <v>28</v>
      </c>
      <c r="J44" s="40">
        <f>SUMIF($B$12:$B$731,V44,$D$12:$D$731)-SUM($J$16:J43)</f>
        <v>0</v>
      </c>
      <c r="K44" s="46">
        <f>SUMIF($B$12:$B$731,V44,$E$12:$E$731)-SUM($K$16:K43)</f>
        <v>0</v>
      </c>
      <c r="L44" s="54">
        <f t="shared" si="7"/>
        <v>0</v>
      </c>
      <c r="M44" s="41">
        <f t="shared" si="8"/>
        <v>0</v>
      </c>
      <c r="N44" s="41">
        <f t="shared" si="4"/>
        <v>0</v>
      </c>
      <c r="O44" s="40">
        <f t="shared" si="9"/>
        <v>0</v>
      </c>
      <c r="P44" s="14"/>
      <c r="Q44" s="29"/>
      <c r="R44" s="29"/>
      <c r="S44" s="61"/>
      <c r="T44" s="14"/>
      <c r="U44" s="14"/>
      <c r="V44" s="43" t="str">
        <f t="shared" si="11"/>
        <v>&lt;=349</v>
      </c>
    </row>
    <row r="45" spans="2:22" ht="15.75">
      <c r="B45" s="16">
        <v>34</v>
      </c>
      <c r="C45" s="21">
        <f t="shared" si="12"/>
        <v>0</v>
      </c>
      <c r="D45" s="17">
        <f t="shared" si="13"/>
        <v>0</v>
      </c>
      <c r="E45" s="17">
        <f t="shared" si="14"/>
        <v>0</v>
      </c>
      <c r="F45" s="17">
        <f t="shared" si="15"/>
        <v>0</v>
      </c>
      <c r="G45" s="14"/>
      <c r="H45" s="39">
        <f t="shared" si="10"/>
        <v>361</v>
      </c>
      <c r="I45" s="31">
        <f t="shared" si="6"/>
        <v>29</v>
      </c>
      <c r="J45" s="40">
        <f>SUMIF($B$12:$B$731,V45,$D$12:$D$731)-SUM($J$16:J44)</f>
        <v>0</v>
      </c>
      <c r="K45" s="46">
        <f>SUMIF($B$12:$B$731,V45,$E$12:$E$731)-SUM($K$16:K44)</f>
        <v>0</v>
      </c>
      <c r="L45" s="54">
        <f t="shared" si="7"/>
        <v>0</v>
      </c>
      <c r="M45" s="41">
        <f t="shared" si="8"/>
        <v>0</v>
      </c>
      <c r="N45" s="41">
        <f t="shared" si="4"/>
        <v>0</v>
      </c>
      <c r="O45" s="40">
        <f t="shared" si="9"/>
        <v>0</v>
      </c>
      <c r="P45" s="14"/>
      <c r="Q45" s="29"/>
      <c r="R45" s="29"/>
      <c r="S45" s="61"/>
      <c r="T45" s="14"/>
      <c r="U45" s="14"/>
      <c r="V45" s="43" t="str">
        <f t="shared" si="11"/>
        <v>&lt;=361</v>
      </c>
    </row>
    <row r="46" spans="2:22" ht="15.75">
      <c r="B46" s="16">
        <v>35</v>
      </c>
      <c r="C46" s="21">
        <f t="shared" si="12"/>
        <v>0</v>
      </c>
      <c r="D46" s="17">
        <f t="shared" si="13"/>
        <v>0</v>
      </c>
      <c r="E46" s="17">
        <f t="shared" si="14"/>
        <v>0</v>
      </c>
      <c r="F46" s="17">
        <f t="shared" si="15"/>
        <v>0</v>
      </c>
      <c r="G46" s="14"/>
      <c r="H46" s="39">
        <f t="shared" si="10"/>
        <v>373</v>
      </c>
      <c r="I46" s="31">
        <f t="shared" si="6"/>
        <v>30</v>
      </c>
      <c r="J46" s="40">
        <f>SUMIF($B$12:$B$731,V46,$D$12:$D$731)-SUM($J$16:J45)</f>
        <v>0</v>
      </c>
      <c r="K46" s="46">
        <f>SUMIF($B$12:$B$731,V46,$E$12:$E$731)-SUM($K$16:K45)</f>
        <v>0</v>
      </c>
      <c r="L46" s="54">
        <f t="shared" si="7"/>
        <v>0</v>
      </c>
      <c r="M46" s="41">
        <f t="shared" si="8"/>
        <v>0</v>
      </c>
      <c r="N46" s="41">
        <f t="shared" si="4"/>
        <v>0</v>
      </c>
      <c r="O46" s="40">
        <f t="shared" si="9"/>
        <v>0</v>
      </c>
      <c r="P46" s="14"/>
      <c r="Q46" s="29"/>
      <c r="R46" s="29"/>
      <c r="S46" s="61"/>
      <c r="T46" s="14"/>
      <c r="U46" s="14"/>
      <c r="V46" s="43" t="str">
        <f t="shared" si="11"/>
        <v>&lt;=373</v>
      </c>
    </row>
    <row r="47" spans="2:22" ht="15.75">
      <c r="B47" s="16">
        <v>36</v>
      </c>
      <c r="C47" s="21">
        <f t="shared" si="12"/>
        <v>0</v>
      </c>
      <c r="D47" s="17">
        <f t="shared" si="13"/>
        <v>0</v>
      </c>
      <c r="E47" s="17">
        <f t="shared" si="14"/>
        <v>0</v>
      </c>
      <c r="F47" s="17">
        <f t="shared" si="15"/>
        <v>0</v>
      </c>
      <c r="G47" s="14"/>
      <c r="H47" s="39">
        <f t="shared" si="10"/>
        <v>385</v>
      </c>
      <c r="I47" s="31">
        <f t="shared" si="6"/>
        <v>31</v>
      </c>
      <c r="J47" s="40">
        <f>SUMIF($B$12:$B$731,V47,$D$12:$D$731)-SUM($J$16:J46)</f>
        <v>0</v>
      </c>
      <c r="K47" s="46">
        <f>SUMIF($B$12:$B$731,V47,$E$12:$E$731)-SUM($K$16:K46)</f>
        <v>0</v>
      </c>
      <c r="L47" s="54">
        <f t="shared" si="7"/>
        <v>0</v>
      </c>
      <c r="M47" s="41">
        <f t="shared" si="8"/>
        <v>0</v>
      </c>
      <c r="N47" s="41">
        <f t="shared" si="4"/>
        <v>0</v>
      </c>
      <c r="O47" s="40">
        <f t="shared" si="9"/>
        <v>0</v>
      </c>
      <c r="P47" s="14"/>
      <c r="Q47" s="29"/>
      <c r="R47" s="29"/>
      <c r="S47" s="61"/>
      <c r="T47" s="14"/>
      <c r="U47" s="14"/>
      <c r="V47" s="43" t="str">
        <f t="shared" si="11"/>
        <v>&lt;=385</v>
      </c>
    </row>
    <row r="48" spans="2:22" ht="15.75">
      <c r="B48" s="16">
        <v>37</v>
      </c>
      <c r="C48" s="21">
        <f t="shared" si="12"/>
        <v>0</v>
      </c>
      <c r="D48" s="17">
        <f t="shared" si="13"/>
        <v>0</v>
      </c>
      <c r="E48" s="17">
        <f t="shared" si="14"/>
        <v>0</v>
      </c>
      <c r="F48" s="17">
        <f t="shared" si="15"/>
        <v>0</v>
      </c>
      <c r="G48" s="14"/>
      <c r="H48" s="39">
        <f t="shared" si="10"/>
        <v>397</v>
      </c>
      <c r="I48" s="31">
        <f t="shared" si="6"/>
        <v>32</v>
      </c>
      <c r="J48" s="40">
        <f>SUMIF($B$12:$B$731,V48,$D$12:$D$731)-SUM($J$16:J47)</f>
        <v>0</v>
      </c>
      <c r="K48" s="46">
        <f>SUMIF($B$12:$B$731,V48,$E$12:$E$731)-SUM($K$16:K47)</f>
        <v>0</v>
      </c>
      <c r="L48" s="54">
        <f t="shared" si="7"/>
        <v>0</v>
      </c>
      <c r="M48" s="41">
        <f t="shared" si="8"/>
        <v>0</v>
      </c>
      <c r="N48" s="41">
        <f t="shared" si="4"/>
        <v>0</v>
      </c>
      <c r="O48" s="40">
        <f t="shared" si="9"/>
        <v>0</v>
      </c>
      <c r="P48" s="14"/>
      <c r="Q48" s="29"/>
      <c r="R48" s="29"/>
      <c r="S48" s="61"/>
      <c r="T48" s="14"/>
      <c r="U48" s="14"/>
      <c r="V48" s="43" t="str">
        <f t="shared" si="11"/>
        <v>&lt;=397</v>
      </c>
    </row>
    <row r="49" spans="2:22" ht="15.75">
      <c r="B49" s="16">
        <v>38</v>
      </c>
      <c r="C49" s="21">
        <f t="shared" si="12"/>
        <v>0</v>
      </c>
      <c r="D49" s="17">
        <f t="shared" si="13"/>
        <v>0</v>
      </c>
      <c r="E49" s="17">
        <f t="shared" si="14"/>
        <v>0</v>
      </c>
      <c r="F49" s="17">
        <f t="shared" si="15"/>
        <v>0</v>
      </c>
      <c r="G49" s="14"/>
      <c r="H49" s="39">
        <f t="shared" si="10"/>
        <v>409</v>
      </c>
      <c r="I49" s="31">
        <f t="shared" si="6"/>
        <v>33</v>
      </c>
      <c r="J49" s="40">
        <f>SUMIF($B$12:$B$731,V49,$D$12:$D$731)-SUM($J$16:J48)</f>
        <v>0</v>
      </c>
      <c r="K49" s="46">
        <f>SUMIF($B$12:$B$731,V49,$E$12:$E$731)-SUM($K$16:K48)</f>
        <v>0</v>
      </c>
      <c r="L49" s="54">
        <f t="shared" si="7"/>
        <v>0</v>
      </c>
      <c r="M49" s="41">
        <f t="shared" si="8"/>
        <v>0</v>
      </c>
      <c r="N49" s="41">
        <f t="shared" si="4"/>
        <v>0</v>
      </c>
      <c r="O49" s="40">
        <f t="shared" si="9"/>
        <v>0</v>
      </c>
      <c r="P49" s="14"/>
      <c r="Q49" s="29"/>
      <c r="R49" s="29"/>
      <c r="S49" s="61"/>
      <c r="T49" s="14"/>
      <c r="U49" s="14"/>
      <c r="V49" s="43" t="str">
        <f t="shared" si="11"/>
        <v>&lt;=409</v>
      </c>
    </row>
    <row r="50" spans="2:22" ht="15.75">
      <c r="B50" s="16">
        <v>39</v>
      </c>
      <c r="C50" s="21">
        <f t="shared" si="12"/>
        <v>0</v>
      </c>
      <c r="D50" s="17">
        <f t="shared" si="13"/>
        <v>0</v>
      </c>
      <c r="E50" s="17">
        <f t="shared" si="14"/>
        <v>0</v>
      </c>
      <c r="F50" s="17">
        <f t="shared" si="15"/>
        <v>0</v>
      </c>
      <c r="G50" s="14"/>
      <c r="H50" s="39">
        <f t="shared" si="10"/>
        <v>421</v>
      </c>
      <c r="I50" s="31">
        <f t="shared" si="6"/>
        <v>34</v>
      </c>
      <c r="J50" s="40">
        <f>SUMIF($B$12:$B$731,V50,$D$12:$D$731)-SUM($J$16:J49)</f>
        <v>0</v>
      </c>
      <c r="K50" s="46">
        <f>SUMIF($B$12:$B$731,V50,$E$12:$E$731)-SUM($K$16:K49)</f>
        <v>0</v>
      </c>
      <c r="L50" s="54">
        <f t="shared" si="7"/>
        <v>0</v>
      </c>
      <c r="M50" s="41">
        <f t="shared" si="8"/>
        <v>0</v>
      </c>
      <c r="N50" s="41">
        <f t="shared" si="4"/>
        <v>0</v>
      </c>
      <c r="O50" s="40">
        <f t="shared" si="9"/>
        <v>0</v>
      </c>
      <c r="P50" s="14"/>
      <c r="Q50" s="29"/>
      <c r="R50" s="29"/>
      <c r="S50" s="61"/>
      <c r="T50" s="14"/>
      <c r="U50" s="14"/>
      <c r="V50" s="43" t="str">
        <f t="shared" si="11"/>
        <v>&lt;=421</v>
      </c>
    </row>
    <row r="51" spans="2:22" ht="15.75">
      <c r="B51" s="16">
        <v>40</v>
      </c>
      <c r="C51" s="21">
        <f t="shared" si="12"/>
        <v>0</v>
      </c>
      <c r="D51" s="17">
        <f t="shared" si="13"/>
        <v>0</v>
      </c>
      <c r="E51" s="17">
        <f t="shared" si="14"/>
        <v>0</v>
      </c>
      <c r="F51" s="17">
        <f t="shared" si="15"/>
        <v>0</v>
      </c>
      <c r="G51" s="14"/>
      <c r="H51" s="39">
        <f t="shared" si="10"/>
        <v>433</v>
      </c>
      <c r="I51" s="31">
        <f t="shared" si="6"/>
        <v>35</v>
      </c>
      <c r="J51" s="40">
        <f>SUMIF($B$12:$B$731,V51,$D$12:$D$731)-SUM($J$16:J50)</f>
        <v>0</v>
      </c>
      <c r="K51" s="46">
        <f>SUMIF($B$12:$B$731,V51,$E$12:$E$731)-SUM($K$16:K50)</f>
        <v>0</v>
      </c>
      <c r="L51" s="54">
        <f t="shared" si="7"/>
        <v>0</v>
      </c>
      <c r="M51" s="41">
        <f t="shared" si="8"/>
        <v>0</v>
      </c>
      <c r="N51" s="41">
        <f t="shared" si="4"/>
        <v>0</v>
      </c>
      <c r="O51" s="40">
        <f t="shared" si="9"/>
        <v>0</v>
      </c>
      <c r="P51" s="14"/>
      <c r="Q51" s="29"/>
      <c r="R51" s="29"/>
      <c r="S51" s="61"/>
      <c r="T51" s="14"/>
      <c r="U51" s="14"/>
      <c r="V51" s="43" t="str">
        <f t="shared" si="11"/>
        <v>&lt;=433</v>
      </c>
    </row>
    <row r="52" spans="2:22" ht="15.75">
      <c r="B52" s="16">
        <v>41</v>
      </c>
      <c r="C52" s="21">
        <f t="shared" si="12"/>
        <v>0</v>
      </c>
      <c r="D52" s="17">
        <f t="shared" si="13"/>
        <v>0</v>
      </c>
      <c r="E52" s="17">
        <f t="shared" si="14"/>
        <v>0</v>
      </c>
      <c r="F52" s="17">
        <f t="shared" si="15"/>
        <v>0</v>
      </c>
      <c r="G52" s="14"/>
      <c r="H52" s="39">
        <f t="shared" si="10"/>
        <v>445</v>
      </c>
      <c r="I52" s="31">
        <f t="shared" si="6"/>
        <v>36</v>
      </c>
      <c r="J52" s="40">
        <f>SUMIF($B$12:$B$731,V52,$D$12:$D$731)-SUM($J$16:J51)</f>
        <v>0</v>
      </c>
      <c r="K52" s="46">
        <f>SUMIF($B$12:$B$731,V52,$E$12:$E$731)-SUM($K$16:K51)</f>
        <v>0</v>
      </c>
      <c r="L52" s="54">
        <f t="shared" si="7"/>
        <v>0</v>
      </c>
      <c r="M52" s="41">
        <f t="shared" si="8"/>
        <v>0</v>
      </c>
      <c r="N52" s="41">
        <f t="shared" si="4"/>
        <v>0</v>
      </c>
      <c r="O52" s="40">
        <f t="shared" si="9"/>
        <v>0</v>
      </c>
      <c r="P52" s="14"/>
      <c r="Q52" s="29"/>
      <c r="R52" s="29"/>
      <c r="S52" s="61"/>
      <c r="T52" s="14"/>
      <c r="U52" s="14"/>
      <c r="V52" s="43" t="str">
        <f t="shared" si="11"/>
        <v>&lt;=445</v>
      </c>
    </row>
    <row r="53" spans="2:22" ht="15.75">
      <c r="B53" s="16">
        <v>42</v>
      </c>
      <c r="C53" s="21">
        <f t="shared" si="12"/>
        <v>0</v>
      </c>
      <c r="D53" s="17">
        <f t="shared" si="13"/>
        <v>0</v>
      </c>
      <c r="E53" s="17">
        <f t="shared" si="14"/>
        <v>0</v>
      </c>
      <c r="F53" s="17">
        <f t="shared" si="15"/>
        <v>0</v>
      </c>
      <c r="G53" s="14"/>
      <c r="H53" s="39">
        <f t="shared" si="10"/>
        <v>457</v>
      </c>
      <c r="I53" s="31">
        <f t="shared" si="6"/>
        <v>37</v>
      </c>
      <c r="J53" s="40">
        <f>SUMIF($B$12:$B$731,V53,$D$12:$D$731)-SUM($J$16:J52)</f>
        <v>0</v>
      </c>
      <c r="K53" s="46">
        <f>SUMIF($B$12:$B$731,V53,$E$12:$E$731)-SUM($K$16:K52)</f>
        <v>0</v>
      </c>
      <c r="L53" s="54">
        <f t="shared" si="7"/>
        <v>0</v>
      </c>
      <c r="M53" s="41">
        <f t="shared" si="8"/>
        <v>0</v>
      </c>
      <c r="N53" s="41">
        <f t="shared" si="4"/>
        <v>0</v>
      </c>
      <c r="O53" s="40">
        <f t="shared" si="9"/>
        <v>0</v>
      </c>
      <c r="P53" s="14"/>
      <c r="Q53" s="29"/>
      <c r="R53" s="29"/>
      <c r="S53" s="61"/>
      <c r="T53" s="14"/>
      <c r="U53" s="14"/>
      <c r="V53" s="43" t="str">
        <f t="shared" si="11"/>
        <v>&lt;=457</v>
      </c>
    </row>
    <row r="54" spans="2:22" ht="15.75">
      <c r="B54" s="16">
        <v>43</v>
      </c>
      <c r="C54" s="21">
        <f t="shared" si="12"/>
        <v>0</v>
      </c>
      <c r="D54" s="17">
        <f t="shared" si="13"/>
        <v>0</v>
      </c>
      <c r="E54" s="17">
        <f t="shared" si="14"/>
        <v>0</v>
      </c>
      <c r="F54" s="17">
        <f t="shared" si="15"/>
        <v>0</v>
      </c>
      <c r="G54" s="14"/>
      <c r="H54" s="39">
        <f t="shared" si="10"/>
        <v>469</v>
      </c>
      <c r="I54" s="31">
        <f t="shared" si="6"/>
        <v>38</v>
      </c>
      <c r="J54" s="40">
        <f>SUMIF($B$12:$B$731,V54,$D$12:$D$731)-SUM($J$16:J53)</f>
        <v>0</v>
      </c>
      <c r="K54" s="46">
        <f>SUMIF($B$12:$B$731,V54,$E$12:$E$731)-SUM($K$16:K53)</f>
        <v>0</v>
      </c>
      <c r="L54" s="54">
        <f t="shared" si="7"/>
        <v>0</v>
      </c>
      <c r="M54" s="41">
        <f t="shared" si="8"/>
        <v>0</v>
      </c>
      <c r="N54" s="41">
        <f t="shared" si="4"/>
        <v>0</v>
      </c>
      <c r="O54" s="40">
        <f t="shared" si="9"/>
        <v>0</v>
      </c>
      <c r="P54" s="14"/>
      <c r="Q54" s="29"/>
      <c r="R54" s="29"/>
      <c r="S54" s="61"/>
      <c r="T54" s="14"/>
      <c r="U54" s="14"/>
      <c r="V54" s="43" t="str">
        <f t="shared" si="11"/>
        <v>&lt;=469</v>
      </c>
    </row>
    <row r="55" spans="2:22" ht="15.75">
      <c r="B55" s="16">
        <v>44</v>
      </c>
      <c r="C55" s="21">
        <f t="shared" si="12"/>
        <v>0</v>
      </c>
      <c r="D55" s="17">
        <f t="shared" si="13"/>
        <v>0</v>
      </c>
      <c r="E55" s="17">
        <f t="shared" si="14"/>
        <v>0</v>
      </c>
      <c r="F55" s="17">
        <f t="shared" si="15"/>
        <v>0</v>
      </c>
      <c r="G55" s="14"/>
      <c r="H55" s="39">
        <f t="shared" si="10"/>
        <v>481</v>
      </c>
      <c r="I55" s="31">
        <f t="shared" si="6"/>
        <v>39</v>
      </c>
      <c r="J55" s="40">
        <f>SUMIF($B$12:$B$731,V55,$D$12:$D$731)-SUM($J$16:J54)</f>
        <v>0</v>
      </c>
      <c r="K55" s="46">
        <f>SUMIF($B$12:$B$731,V55,$E$12:$E$731)-SUM($K$16:K54)</f>
        <v>0</v>
      </c>
      <c r="L55" s="54">
        <f t="shared" si="7"/>
        <v>0</v>
      </c>
      <c r="M55" s="41">
        <f t="shared" si="8"/>
        <v>0</v>
      </c>
      <c r="N55" s="41">
        <f t="shared" si="4"/>
        <v>0</v>
      </c>
      <c r="O55" s="40">
        <f t="shared" si="9"/>
        <v>0</v>
      </c>
      <c r="P55" s="14"/>
      <c r="Q55" s="29"/>
      <c r="R55" s="29"/>
      <c r="S55" s="61"/>
      <c r="T55" s="14"/>
      <c r="U55" s="14"/>
      <c r="V55" s="43" t="str">
        <f t="shared" si="11"/>
        <v>&lt;=481</v>
      </c>
    </row>
    <row r="56" spans="2:22" ht="15.75">
      <c r="B56" s="16">
        <v>45</v>
      </c>
      <c r="C56" s="21">
        <f t="shared" si="12"/>
        <v>0</v>
      </c>
      <c r="D56" s="17">
        <f t="shared" si="13"/>
        <v>0</v>
      </c>
      <c r="E56" s="17">
        <f t="shared" si="14"/>
        <v>0</v>
      </c>
      <c r="F56" s="17">
        <f t="shared" si="15"/>
        <v>0</v>
      </c>
      <c r="G56" s="14"/>
      <c r="H56" s="39">
        <f t="shared" si="10"/>
        <v>493</v>
      </c>
      <c r="I56" s="31">
        <f t="shared" si="6"/>
        <v>40</v>
      </c>
      <c r="J56" s="40">
        <f>SUMIF($B$12:$B$731,V56,$D$12:$D$731)-SUM($J$16:J55)</f>
        <v>0</v>
      </c>
      <c r="K56" s="46">
        <f>SUMIF($B$12:$B$731,V56,$E$12:$E$731)-SUM($K$16:K55)</f>
        <v>0</v>
      </c>
      <c r="L56" s="54">
        <f t="shared" si="7"/>
        <v>0</v>
      </c>
      <c r="M56" s="41">
        <f t="shared" si="8"/>
        <v>0</v>
      </c>
      <c r="N56" s="41">
        <f t="shared" si="4"/>
        <v>0</v>
      </c>
      <c r="O56" s="40">
        <f t="shared" si="9"/>
        <v>0</v>
      </c>
      <c r="P56" s="14"/>
      <c r="Q56" s="29"/>
      <c r="R56" s="29"/>
      <c r="S56" s="61"/>
      <c r="T56" s="14"/>
      <c r="U56" s="14"/>
      <c r="V56" s="43" t="str">
        <f t="shared" si="11"/>
        <v>&lt;=493</v>
      </c>
    </row>
    <row r="57" spans="2:22" ht="15.75">
      <c r="B57" s="16">
        <v>46</v>
      </c>
      <c r="C57" s="21">
        <f t="shared" si="12"/>
        <v>0</v>
      </c>
      <c r="D57" s="17">
        <f t="shared" si="13"/>
        <v>0</v>
      </c>
      <c r="E57" s="17">
        <f t="shared" si="14"/>
        <v>0</v>
      </c>
      <c r="F57" s="17">
        <f t="shared" si="15"/>
        <v>0</v>
      </c>
      <c r="G57" s="14"/>
      <c r="H57" s="39">
        <f t="shared" si="10"/>
        <v>505</v>
      </c>
      <c r="I57" s="31">
        <f t="shared" si="6"/>
        <v>41</v>
      </c>
      <c r="J57" s="40">
        <f>SUMIF($B$12:$B$731,V57,$D$12:$D$731)-SUM($J$16:J56)</f>
        <v>0</v>
      </c>
      <c r="K57" s="46">
        <f>SUMIF($B$12:$B$731,V57,$E$12:$E$731)-SUM($K$16:K56)</f>
        <v>0</v>
      </c>
      <c r="L57" s="54">
        <f t="shared" si="7"/>
        <v>0</v>
      </c>
      <c r="M57" s="41">
        <f t="shared" si="8"/>
        <v>0</v>
      </c>
      <c r="N57" s="41">
        <f t="shared" si="4"/>
        <v>0</v>
      </c>
      <c r="O57" s="40">
        <f t="shared" si="9"/>
        <v>0</v>
      </c>
      <c r="P57" s="14"/>
      <c r="Q57" s="29"/>
      <c r="R57" s="29"/>
      <c r="S57" s="61"/>
      <c r="T57" s="14"/>
      <c r="U57" s="14"/>
      <c r="V57" s="43" t="str">
        <f t="shared" si="11"/>
        <v>&lt;=505</v>
      </c>
    </row>
    <row r="58" spans="2:22" ht="15.75">
      <c r="B58" s="16">
        <v>47</v>
      </c>
      <c r="C58" s="21">
        <f t="shared" si="12"/>
        <v>0</v>
      </c>
      <c r="D58" s="17">
        <f t="shared" si="13"/>
        <v>0</v>
      </c>
      <c r="E58" s="17">
        <f t="shared" si="14"/>
        <v>0</v>
      </c>
      <c r="F58" s="17">
        <f t="shared" si="15"/>
        <v>0</v>
      </c>
      <c r="G58" s="14"/>
      <c r="H58" s="39">
        <f t="shared" si="10"/>
        <v>517</v>
      </c>
      <c r="I58" s="31">
        <f t="shared" si="6"/>
        <v>42</v>
      </c>
      <c r="J58" s="40">
        <f>SUMIF($B$12:$B$731,V58,$D$12:$D$731)-SUM($J$16:J57)</f>
        <v>0</v>
      </c>
      <c r="K58" s="46">
        <f>SUMIF($B$12:$B$731,V58,$E$12:$E$731)-SUM($K$16:K57)</f>
        <v>0</v>
      </c>
      <c r="L58" s="54">
        <f t="shared" si="7"/>
        <v>0</v>
      </c>
      <c r="M58" s="41">
        <f t="shared" si="8"/>
        <v>0</v>
      </c>
      <c r="N58" s="41">
        <f t="shared" si="4"/>
        <v>0</v>
      </c>
      <c r="O58" s="40">
        <f t="shared" si="9"/>
        <v>0</v>
      </c>
      <c r="P58" s="14"/>
      <c r="Q58" s="29"/>
      <c r="R58" s="29"/>
      <c r="S58" s="61"/>
      <c r="T58" s="14"/>
      <c r="U58" s="14"/>
      <c r="V58" s="43" t="str">
        <f t="shared" si="11"/>
        <v>&lt;=517</v>
      </c>
    </row>
    <row r="59" spans="2:22" ht="15.75">
      <c r="B59" s="16">
        <v>48</v>
      </c>
      <c r="C59" s="21">
        <f t="shared" si="12"/>
        <v>0</v>
      </c>
      <c r="D59" s="17">
        <f t="shared" si="13"/>
        <v>0</v>
      </c>
      <c r="E59" s="17">
        <f t="shared" si="14"/>
        <v>0</v>
      </c>
      <c r="F59" s="17">
        <f t="shared" si="15"/>
        <v>0</v>
      </c>
      <c r="G59" s="14"/>
      <c r="H59" s="39">
        <f t="shared" si="10"/>
        <v>529</v>
      </c>
      <c r="I59" s="31">
        <f t="shared" si="6"/>
        <v>43</v>
      </c>
      <c r="J59" s="40">
        <f>SUMIF($B$12:$B$731,V59,$D$12:$D$731)-SUM($J$16:J58)</f>
        <v>0</v>
      </c>
      <c r="K59" s="46">
        <f>SUMIF($B$12:$B$731,V59,$E$12:$E$731)-SUM($K$16:K58)</f>
        <v>0</v>
      </c>
      <c r="L59" s="54">
        <f t="shared" si="7"/>
        <v>0</v>
      </c>
      <c r="M59" s="41">
        <f t="shared" si="8"/>
        <v>0</v>
      </c>
      <c r="N59" s="41">
        <f t="shared" si="4"/>
        <v>0</v>
      </c>
      <c r="O59" s="40">
        <f t="shared" si="9"/>
        <v>0</v>
      </c>
      <c r="P59" s="14"/>
      <c r="Q59" s="29"/>
      <c r="R59" s="29"/>
      <c r="S59" s="61"/>
      <c r="T59" s="14"/>
      <c r="U59" s="14"/>
      <c r="V59" s="43" t="str">
        <f t="shared" si="11"/>
        <v>&lt;=529</v>
      </c>
    </row>
    <row r="60" spans="2:22" ht="15.75">
      <c r="B60" s="16">
        <v>49</v>
      </c>
      <c r="C60" s="21">
        <f t="shared" si="12"/>
        <v>0</v>
      </c>
      <c r="D60" s="17">
        <f t="shared" si="13"/>
        <v>0</v>
      </c>
      <c r="E60" s="17">
        <f t="shared" si="14"/>
        <v>0</v>
      </c>
      <c r="F60" s="17">
        <f t="shared" si="15"/>
        <v>0</v>
      </c>
      <c r="G60" s="14"/>
      <c r="H60" s="39">
        <f t="shared" si="10"/>
        <v>541</v>
      </c>
      <c r="I60" s="31">
        <f t="shared" si="6"/>
        <v>44</v>
      </c>
      <c r="J60" s="40">
        <f>SUMIF($B$12:$B$731,V60,$D$12:$D$731)-SUM($J$16:J59)</f>
        <v>0</v>
      </c>
      <c r="K60" s="46">
        <f>SUMIF($B$12:$B$731,V60,$E$12:$E$731)-SUM($K$16:K59)</f>
        <v>0</v>
      </c>
      <c r="L60" s="54">
        <f t="shared" si="7"/>
        <v>0</v>
      </c>
      <c r="M60" s="41">
        <f t="shared" si="8"/>
        <v>0</v>
      </c>
      <c r="N60" s="41">
        <f t="shared" si="4"/>
        <v>0</v>
      </c>
      <c r="O60" s="40">
        <f t="shared" si="9"/>
        <v>0</v>
      </c>
      <c r="P60" s="14"/>
      <c r="Q60" s="29"/>
      <c r="R60" s="29"/>
      <c r="S60" s="61"/>
      <c r="T60" s="14"/>
      <c r="U60" s="14"/>
      <c r="V60" s="43" t="str">
        <f t="shared" si="11"/>
        <v>&lt;=541</v>
      </c>
    </row>
    <row r="61" spans="2:22" ht="15.75">
      <c r="B61" s="16">
        <v>50</v>
      </c>
      <c r="C61" s="21">
        <f t="shared" si="12"/>
        <v>0</v>
      </c>
      <c r="D61" s="17">
        <f t="shared" si="13"/>
        <v>0</v>
      </c>
      <c r="E61" s="17">
        <f t="shared" si="14"/>
        <v>0</v>
      </c>
      <c r="F61" s="17">
        <f t="shared" si="15"/>
        <v>0</v>
      </c>
      <c r="G61" s="14"/>
      <c r="H61" s="39">
        <f t="shared" si="10"/>
        <v>553</v>
      </c>
      <c r="I61" s="31">
        <f t="shared" si="6"/>
        <v>45</v>
      </c>
      <c r="J61" s="40">
        <f>SUMIF($B$12:$B$731,V61,$D$12:$D$731)-SUM($J$16:J60)</f>
        <v>0</v>
      </c>
      <c r="K61" s="46">
        <f>SUMIF($B$12:$B$731,V61,$E$12:$E$731)-SUM($K$16:K60)</f>
        <v>0</v>
      </c>
      <c r="L61" s="54">
        <f t="shared" si="7"/>
        <v>0</v>
      </c>
      <c r="M61" s="41">
        <f t="shared" si="8"/>
        <v>0</v>
      </c>
      <c r="N61" s="41">
        <f t="shared" si="4"/>
        <v>0</v>
      </c>
      <c r="O61" s="40">
        <f t="shared" si="9"/>
        <v>0</v>
      </c>
      <c r="P61" s="14"/>
      <c r="Q61" s="29"/>
      <c r="R61" s="29"/>
      <c r="S61" s="61"/>
      <c r="T61" s="14"/>
      <c r="U61" s="14"/>
      <c r="V61" s="43" t="str">
        <f t="shared" si="11"/>
        <v>&lt;=553</v>
      </c>
    </row>
    <row r="62" spans="2:22" ht="15.75">
      <c r="B62" s="16">
        <v>51</v>
      </c>
      <c r="C62" s="21">
        <f t="shared" si="12"/>
        <v>0</v>
      </c>
      <c r="D62" s="17">
        <f t="shared" si="13"/>
        <v>0</v>
      </c>
      <c r="E62" s="17">
        <f t="shared" si="14"/>
        <v>0</v>
      </c>
      <c r="F62" s="17">
        <f t="shared" si="15"/>
        <v>0</v>
      </c>
      <c r="G62" s="14"/>
      <c r="H62" s="39">
        <f t="shared" si="10"/>
        <v>565</v>
      </c>
      <c r="I62" s="31">
        <f t="shared" si="6"/>
        <v>46</v>
      </c>
      <c r="J62" s="40">
        <f>SUMIF($B$12:$B$731,V62,$D$12:$D$731)-SUM($J$16:J61)</f>
        <v>0</v>
      </c>
      <c r="K62" s="46">
        <f>SUMIF($B$12:$B$731,V62,$E$12:$E$731)-SUM($K$16:K61)</f>
        <v>0</v>
      </c>
      <c r="L62" s="54">
        <f t="shared" si="7"/>
        <v>0</v>
      </c>
      <c r="M62" s="41">
        <f t="shared" si="8"/>
        <v>0</v>
      </c>
      <c r="N62" s="41">
        <f t="shared" si="4"/>
        <v>0</v>
      </c>
      <c r="O62" s="40">
        <f t="shared" si="9"/>
        <v>0</v>
      </c>
      <c r="P62" s="14"/>
      <c r="Q62" s="29"/>
      <c r="R62" s="29"/>
      <c r="S62" s="61"/>
      <c r="T62" s="14"/>
      <c r="U62" s="14"/>
      <c r="V62" s="43" t="str">
        <f t="shared" si="11"/>
        <v>&lt;=565</v>
      </c>
    </row>
    <row r="63" spans="2:22" ht="15.75">
      <c r="B63" s="16">
        <v>52</v>
      </c>
      <c r="C63" s="21">
        <f t="shared" si="12"/>
        <v>0</v>
      </c>
      <c r="D63" s="17">
        <f t="shared" si="13"/>
        <v>0</v>
      </c>
      <c r="E63" s="17">
        <f t="shared" si="14"/>
        <v>0</v>
      </c>
      <c r="F63" s="17">
        <f t="shared" si="15"/>
        <v>0</v>
      </c>
      <c r="G63" s="14"/>
      <c r="H63" s="39">
        <f t="shared" si="10"/>
        <v>577</v>
      </c>
      <c r="I63" s="31">
        <f t="shared" si="6"/>
        <v>47</v>
      </c>
      <c r="J63" s="40">
        <f>SUMIF($B$12:$B$731,V63,$D$12:$D$731)-SUM($J$16:J62)</f>
        <v>0</v>
      </c>
      <c r="K63" s="46">
        <f>SUMIF($B$12:$B$731,V63,$E$12:$E$731)-SUM($K$16:K62)</f>
        <v>0</v>
      </c>
      <c r="L63" s="54">
        <f t="shared" si="7"/>
        <v>0</v>
      </c>
      <c r="M63" s="41">
        <f t="shared" si="8"/>
        <v>0</v>
      </c>
      <c r="N63" s="41">
        <f t="shared" si="4"/>
        <v>0</v>
      </c>
      <c r="O63" s="40">
        <f t="shared" si="9"/>
        <v>0</v>
      </c>
      <c r="P63" s="14"/>
      <c r="Q63" s="29"/>
      <c r="R63" s="29"/>
      <c r="S63" s="61"/>
      <c r="T63" s="14"/>
      <c r="U63" s="14"/>
      <c r="V63" s="43" t="str">
        <f t="shared" si="11"/>
        <v>&lt;=577</v>
      </c>
    </row>
    <row r="64" spans="2:22" ht="15.75">
      <c r="B64" s="16">
        <v>53</v>
      </c>
      <c r="C64" s="21">
        <f t="shared" si="12"/>
        <v>0</v>
      </c>
      <c r="D64" s="17">
        <f t="shared" si="13"/>
        <v>0</v>
      </c>
      <c r="E64" s="17">
        <f t="shared" si="14"/>
        <v>0</v>
      </c>
      <c r="F64" s="17">
        <f t="shared" si="15"/>
        <v>0</v>
      </c>
      <c r="G64" s="14"/>
      <c r="H64" s="39">
        <f t="shared" si="10"/>
        <v>589</v>
      </c>
      <c r="I64" s="31">
        <f t="shared" si="6"/>
        <v>48</v>
      </c>
      <c r="J64" s="40">
        <f>SUMIF($B$12:$B$731,V64,$D$12:$D$731)-SUM($J$16:J63)</f>
        <v>0</v>
      </c>
      <c r="K64" s="46">
        <f>SUMIF($B$12:$B$731,V64,$E$12:$E$731)-SUM($K$16:K63)</f>
        <v>0</v>
      </c>
      <c r="L64" s="54">
        <f t="shared" si="7"/>
        <v>0</v>
      </c>
      <c r="M64" s="41">
        <f t="shared" si="8"/>
        <v>0</v>
      </c>
      <c r="N64" s="41">
        <f t="shared" si="4"/>
        <v>0</v>
      </c>
      <c r="O64" s="40">
        <f t="shared" si="9"/>
        <v>0</v>
      </c>
      <c r="P64" s="14"/>
      <c r="Q64" s="29"/>
      <c r="R64" s="29"/>
      <c r="S64" s="61"/>
      <c r="T64" s="14"/>
      <c r="U64" s="14"/>
      <c r="V64" s="43" t="str">
        <f t="shared" si="11"/>
        <v>&lt;=589</v>
      </c>
    </row>
    <row r="65" spans="2:22" ht="15.75">
      <c r="B65" s="16">
        <v>54</v>
      </c>
      <c r="C65" s="21">
        <f t="shared" si="12"/>
        <v>0</v>
      </c>
      <c r="D65" s="17">
        <f t="shared" si="13"/>
        <v>0</v>
      </c>
      <c r="E65" s="17">
        <f t="shared" si="14"/>
        <v>0</v>
      </c>
      <c r="F65" s="17">
        <f t="shared" si="15"/>
        <v>0</v>
      </c>
      <c r="G65" s="14"/>
      <c r="H65" s="39">
        <f t="shared" si="10"/>
        <v>601</v>
      </c>
      <c r="I65" s="31">
        <f t="shared" si="6"/>
        <v>49</v>
      </c>
      <c r="J65" s="40">
        <f>SUMIF($B$12:$B$731,V65,$D$12:$D$731)-SUM($J$16:J64)</f>
        <v>0</v>
      </c>
      <c r="K65" s="46">
        <f>SUMIF($B$12:$B$731,V65,$E$12:$E$731)-SUM($K$16:K64)</f>
        <v>0</v>
      </c>
      <c r="L65" s="54">
        <f t="shared" si="7"/>
        <v>0</v>
      </c>
      <c r="M65" s="41">
        <f t="shared" si="8"/>
        <v>0</v>
      </c>
      <c r="N65" s="41">
        <f t="shared" si="4"/>
        <v>0</v>
      </c>
      <c r="O65" s="40">
        <f t="shared" si="9"/>
        <v>0</v>
      </c>
      <c r="P65" s="14"/>
      <c r="Q65" s="29"/>
      <c r="R65" s="29"/>
      <c r="S65" s="61"/>
      <c r="T65" s="14"/>
      <c r="U65" s="14"/>
      <c r="V65" s="43" t="str">
        <f t="shared" si="11"/>
        <v>&lt;=601</v>
      </c>
    </row>
    <row r="66" spans="2:22" ht="15.75">
      <c r="B66" s="16">
        <v>55</v>
      </c>
      <c r="C66" s="21">
        <f t="shared" si="12"/>
        <v>0</v>
      </c>
      <c r="D66" s="17">
        <f t="shared" si="13"/>
        <v>0</v>
      </c>
      <c r="E66" s="17">
        <f t="shared" si="14"/>
        <v>0</v>
      </c>
      <c r="F66" s="17">
        <f t="shared" si="15"/>
        <v>0</v>
      </c>
      <c r="G66" s="14"/>
      <c r="H66" s="39">
        <f t="shared" si="10"/>
        <v>613</v>
      </c>
      <c r="I66" s="31">
        <f t="shared" si="6"/>
        <v>50</v>
      </c>
      <c r="J66" s="40">
        <f>SUMIF($B$12:$B$731,V66,$D$12:$D$731)-SUM($J$16:J65)</f>
        <v>0</v>
      </c>
      <c r="K66" s="46">
        <f>SUMIF($B$12:$B$731,V66,$E$12:$E$731)-SUM($K$16:K65)</f>
        <v>0</v>
      </c>
      <c r="L66" s="54">
        <f t="shared" si="7"/>
        <v>0</v>
      </c>
      <c r="M66" s="41">
        <f t="shared" si="8"/>
        <v>0</v>
      </c>
      <c r="N66" s="41">
        <f t="shared" si="4"/>
        <v>0</v>
      </c>
      <c r="O66" s="40">
        <f t="shared" si="9"/>
        <v>0</v>
      </c>
      <c r="P66" s="14"/>
      <c r="Q66" s="29"/>
      <c r="R66" s="29"/>
      <c r="S66" s="61"/>
      <c r="T66" s="14"/>
      <c r="U66" s="14"/>
      <c r="V66" s="43" t="str">
        <f t="shared" si="11"/>
        <v>&lt;=613</v>
      </c>
    </row>
    <row r="67" spans="2:22" ht="15.75">
      <c r="B67" s="16">
        <v>56</v>
      </c>
      <c r="C67" s="21">
        <f t="shared" si="12"/>
        <v>0</v>
      </c>
      <c r="D67" s="17">
        <f t="shared" si="13"/>
        <v>0</v>
      </c>
      <c r="E67" s="17">
        <f t="shared" si="14"/>
        <v>0</v>
      </c>
      <c r="F67" s="17">
        <f t="shared" si="15"/>
        <v>0</v>
      </c>
      <c r="G67" s="14"/>
      <c r="H67" s="39">
        <f t="shared" si="10"/>
        <v>625</v>
      </c>
      <c r="I67" s="31">
        <f t="shared" si="6"/>
        <v>51</v>
      </c>
      <c r="J67" s="40">
        <f>SUMIF($B$12:$B$731,V67,$D$12:$D$731)-SUM($J$16:J66)</f>
        <v>0</v>
      </c>
      <c r="K67" s="46">
        <f>SUMIF($B$12:$B$731,V67,$E$12:$E$731)-SUM($K$16:K66)</f>
        <v>0</v>
      </c>
      <c r="L67" s="54">
        <f t="shared" si="7"/>
        <v>0</v>
      </c>
      <c r="M67" s="41">
        <f t="shared" si="8"/>
        <v>0</v>
      </c>
      <c r="N67" s="41">
        <f t="shared" si="4"/>
        <v>0</v>
      </c>
      <c r="O67" s="40">
        <f t="shared" si="9"/>
        <v>0</v>
      </c>
      <c r="P67" s="14"/>
      <c r="Q67" s="29"/>
      <c r="R67" s="29"/>
      <c r="S67" s="61"/>
      <c r="T67" s="14"/>
      <c r="U67" s="14"/>
      <c r="V67" s="43" t="str">
        <f t="shared" si="11"/>
        <v>&lt;=625</v>
      </c>
    </row>
    <row r="68" spans="2:22" ht="15.75">
      <c r="B68" s="16">
        <v>57</v>
      </c>
      <c r="C68" s="21">
        <f t="shared" si="12"/>
        <v>0</v>
      </c>
      <c r="D68" s="17">
        <f t="shared" si="13"/>
        <v>0</v>
      </c>
      <c r="E68" s="17">
        <f t="shared" si="14"/>
        <v>0</v>
      </c>
      <c r="F68" s="17">
        <f t="shared" si="15"/>
        <v>0</v>
      </c>
      <c r="G68" s="14"/>
      <c r="H68" s="39">
        <f t="shared" si="10"/>
        <v>637</v>
      </c>
      <c r="I68" s="31">
        <f t="shared" si="6"/>
        <v>52</v>
      </c>
      <c r="J68" s="40">
        <f>SUMIF($B$12:$B$731,V68,$D$12:$D$731)-SUM($J$16:J67)</f>
        <v>0</v>
      </c>
      <c r="K68" s="46">
        <f>SUMIF($B$12:$B$731,V68,$E$12:$E$731)-SUM($K$16:K67)</f>
        <v>0</v>
      </c>
      <c r="L68" s="54">
        <f t="shared" si="7"/>
        <v>0</v>
      </c>
      <c r="M68" s="41">
        <f t="shared" si="8"/>
        <v>0</v>
      </c>
      <c r="N68" s="41">
        <f t="shared" si="4"/>
        <v>0</v>
      </c>
      <c r="O68" s="40">
        <f t="shared" si="9"/>
        <v>0</v>
      </c>
      <c r="P68" s="14"/>
      <c r="Q68" s="29"/>
      <c r="R68" s="29"/>
      <c r="S68" s="61"/>
      <c r="T68" s="14"/>
      <c r="U68" s="14"/>
      <c r="V68" s="43" t="str">
        <f t="shared" si="11"/>
        <v>&lt;=637</v>
      </c>
    </row>
    <row r="69" spans="2:22" ht="15.75">
      <c r="B69" s="16">
        <v>58</v>
      </c>
      <c r="C69" s="21">
        <f t="shared" si="12"/>
        <v>0</v>
      </c>
      <c r="D69" s="17">
        <f t="shared" si="13"/>
        <v>0</v>
      </c>
      <c r="E69" s="17">
        <f t="shared" si="14"/>
        <v>0</v>
      </c>
      <c r="F69" s="17">
        <f t="shared" si="15"/>
        <v>0</v>
      </c>
      <c r="G69" s="14"/>
      <c r="H69" s="39">
        <f t="shared" si="10"/>
        <v>649</v>
      </c>
      <c r="I69" s="31">
        <f t="shared" si="6"/>
        <v>53</v>
      </c>
      <c r="J69" s="40">
        <f>SUMIF($B$12:$B$731,V69,$D$12:$D$731)-SUM($J$16:J68)</f>
        <v>0</v>
      </c>
      <c r="K69" s="46">
        <f>SUMIF($B$12:$B$731,V69,$E$12:$E$731)-SUM($K$16:K68)</f>
        <v>0</v>
      </c>
      <c r="L69" s="54">
        <f t="shared" si="7"/>
        <v>0</v>
      </c>
      <c r="M69" s="41">
        <f t="shared" si="8"/>
        <v>0</v>
      </c>
      <c r="N69" s="41">
        <f t="shared" si="4"/>
        <v>0</v>
      </c>
      <c r="O69" s="40">
        <f t="shared" si="9"/>
        <v>0</v>
      </c>
      <c r="P69" s="14"/>
      <c r="Q69" s="29"/>
      <c r="R69" s="29"/>
      <c r="S69" s="61"/>
      <c r="T69" s="14"/>
      <c r="U69" s="14"/>
      <c r="V69" s="43" t="str">
        <f t="shared" si="11"/>
        <v>&lt;=649</v>
      </c>
    </row>
    <row r="70" spans="2:22" ht="15.75">
      <c r="B70" s="16">
        <v>59</v>
      </c>
      <c r="C70" s="21">
        <f t="shared" si="12"/>
        <v>0</v>
      </c>
      <c r="D70" s="17">
        <f t="shared" si="13"/>
        <v>0</v>
      </c>
      <c r="E70" s="17">
        <f t="shared" si="14"/>
        <v>0</v>
      </c>
      <c r="F70" s="17">
        <f t="shared" si="15"/>
        <v>0</v>
      </c>
      <c r="G70" s="14"/>
      <c r="H70" s="39">
        <f t="shared" si="10"/>
        <v>661</v>
      </c>
      <c r="I70" s="31">
        <f t="shared" si="6"/>
        <v>54</v>
      </c>
      <c r="J70" s="40">
        <f>SUMIF($B$12:$B$731,V70,$D$12:$D$731)-SUM($J$16:J69)</f>
        <v>0</v>
      </c>
      <c r="K70" s="46">
        <f>SUMIF($B$12:$B$731,V70,$E$12:$E$731)-SUM($K$16:K69)</f>
        <v>0</v>
      </c>
      <c r="L70" s="54">
        <f t="shared" si="7"/>
        <v>0</v>
      </c>
      <c r="M70" s="41">
        <f t="shared" si="8"/>
        <v>0</v>
      </c>
      <c r="N70" s="41">
        <f t="shared" si="4"/>
        <v>0</v>
      </c>
      <c r="O70" s="40">
        <f t="shared" si="9"/>
        <v>0</v>
      </c>
      <c r="P70" s="14"/>
      <c r="Q70" s="29"/>
      <c r="R70" s="29"/>
      <c r="S70" s="61"/>
      <c r="T70" s="14"/>
      <c r="U70" s="14"/>
      <c r="V70" s="43" t="str">
        <f t="shared" si="11"/>
        <v>&lt;=661</v>
      </c>
    </row>
    <row r="71" spans="2:22" ht="15.75">
      <c r="B71" s="16">
        <v>60</v>
      </c>
      <c r="C71" s="21">
        <f t="shared" si="12"/>
        <v>0</v>
      </c>
      <c r="D71" s="17">
        <f t="shared" si="13"/>
        <v>0</v>
      </c>
      <c r="E71" s="17">
        <f t="shared" si="14"/>
        <v>0</v>
      </c>
      <c r="F71" s="17">
        <f t="shared" si="15"/>
        <v>0</v>
      </c>
      <c r="G71" s="14"/>
      <c r="H71" s="39">
        <f t="shared" si="10"/>
        <v>673</v>
      </c>
      <c r="I71" s="31">
        <f t="shared" si="6"/>
        <v>55</v>
      </c>
      <c r="J71" s="40">
        <f>SUMIF($B$12:$B$731,V71,$D$12:$D$731)-SUM($J$16:J70)</f>
        <v>0</v>
      </c>
      <c r="K71" s="46">
        <f>SUMIF($B$12:$B$731,V71,$E$12:$E$731)-SUM($K$16:K70)</f>
        <v>0</v>
      </c>
      <c r="L71" s="54">
        <f t="shared" si="7"/>
        <v>0</v>
      </c>
      <c r="M71" s="41">
        <f t="shared" si="8"/>
        <v>0</v>
      </c>
      <c r="N71" s="41">
        <f t="shared" si="4"/>
        <v>0</v>
      </c>
      <c r="O71" s="40">
        <f t="shared" si="9"/>
        <v>0</v>
      </c>
      <c r="P71" s="14"/>
      <c r="Q71" s="29"/>
      <c r="R71" s="29"/>
      <c r="S71" s="61"/>
      <c r="T71" s="14"/>
      <c r="U71" s="14"/>
      <c r="V71" s="43" t="str">
        <f t="shared" si="11"/>
        <v>&lt;=673</v>
      </c>
    </row>
    <row r="72" spans="2:22" ht="15.75">
      <c r="B72" s="16">
        <v>61</v>
      </c>
      <c r="C72" s="21">
        <f t="shared" si="12"/>
        <v>0</v>
      </c>
      <c r="D72" s="17">
        <f t="shared" si="13"/>
        <v>0</v>
      </c>
      <c r="E72" s="17">
        <f t="shared" si="14"/>
        <v>0</v>
      </c>
      <c r="F72" s="17">
        <f t="shared" si="15"/>
        <v>0</v>
      </c>
      <c r="G72" s="14"/>
      <c r="H72" s="39">
        <f t="shared" si="10"/>
        <v>685</v>
      </c>
      <c r="I72" s="31">
        <f t="shared" si="6"/>
        <v>56</v>
      </c>
      <c r="J72" s="40">
        <f>SUMIF($B$12:$B$731,V72,$D$12:$D$731)-SUM($J$16:J71)</f>
        <v>0</v>
      </c>
      <c r="K72" s="46">
        <f>SUMIF($B$12:$B$731,V72,$E$12:$E$731)-SUM($K$16:K71)</f>
        <v>0</v>
      </c>
      <c r="L72" s="54">
        <f t="shared" si="7"/>
        <v>0</v>
      </c>
      <c r="M72" s="41">
        <f t="shared" si="8"/>
        <v>0</v>
      </c>
      <c r="N72" s="41">
        <f t="shared" si="4"/>
        <v>0</v>
      </c>
      <c r="O72" s="40">
        <f t="shared" si="9"/>
        <v>0</v>
      </c>
      <c r="P72" s="14"/>
      <c r="Q72" s="29"/>
      <c r="R72" s="29"/>
      <c r="S72" s="61"/>
      <c r="T72" s="14"/>
      <c r="U72" s="14"/>
      <c r="V72" s="43" t="str">
        <f t="shared" si="11"/>
        <v>&lt;=685</v>
      </c>
    </row>
    <row r="73" spans="2:22" ht="15.75">
      <c r="B73" s="16">
        <v>62</v>
      </c>
      <c r="C73" s="21">
        <f t="shared" si="12"/>
        <v>0</v>
      </c>
      <c r="D73" s="17">
        <f t="shared" si="13"/>
        <v>0</v>
      </c>
      <c r="E73" s="17">
        <f t="shared" si="14"/>
        <v>0</v>
      </c>
      <c r="F73" s="17">
        <f t="shared" si="15"/>
        <v>0</v>
      </c>
      <c r="G73" s="14"/>
      <c r="H73" s="39">
        <f t="shared" si="10"/>
        <v>697</v>
      </c>
      <c r="I73" s="31">
        <f t="shared" si="6"/>
        <v>57</v>
      </c>
      <c r="J73" s="40">
        <f>SUMIF($B$12:$B$731,V73,$D$12:$D$731)-SUM($J$16:J72)</f>
        <v>0</v>
      </c>
      <c r="K73" s="46">
        <f>SUMIF($B$12:$B$731,V73,$E$12:$E$731)-SUM($K$16:K72)</f>
        <v>0</v>
      </c>
      <c r="L73" s="54">
        <f t="shared" si="7"/>
        <v>0</v>
      </c>
      <c r="M73" s="41">
        <f t="shared" si="8"/>
        <v>0</v>
      </c>
      <c r="N73" s="41">
        <f t="shared" si="4"/>
        <v>0</v>
      </c>
      <c r="O73" s="40">
        <f t="shared" si="9"/>
        <v>0</v>
      </c>
      <c r="P73" s="14"/>
      <c r="Q73" s="29"/>
      <c r="R73" s="29"/>
      <c r="S73" s="61"/>
      <c r="T73" s="14"/>
      <c r="U73" s="14"/>
      <c r="V73" s="43" t="str">
        <f t="shared" si="11"/>
        <v>&lt;=697</v>
      </c>
    </row>
    <row r="74" spans="2:22" ht="15.75">
      <c r="B74" s="16">
        <v>63</v>
      </c>
      <c r="C74" s="21">
        <f t="shared" si="12"/>
        <v>0</v>
      </c>
      <c r="D74" s="17">
        <f t="shared" si="13"/>
        <v>0</v>
      </c>
      <c r="E74" s="17">
        <f t="shared" si="14"/>
        <v>0</v>
      </c>
      <c r="F74" s="17">
        <f t="shared" si="15"/>
        <v>0</v>
      </c>
      <c r="G74" s="14"/>
      <c r="H74" s="39">
        <f t="shared" si="10"/>
        <v>709</v>
      </c>
      <c r="I74" s="31">
        <f t="shared" si="6"/>
        <v>58</v>
      </c>
      <c r="J74" s="40">
        <f>SUMIF($B$12:$B$731,V74,$D$12:$D$731)-SUM($J$16:J73)</f>
        <v>0</v>
      </c>
      <c r="K74" s="46">
        <f>SUMIF($B$12:$B$731,V74,$E$12:$E$731)-SUM($K$16:K73)</f>
        <v>0</v>
      </c>
      <c r="L74" s="54">
        <f t="shared" si="7"/>
        <v>0</v>
      </c>
      <c r="M74" s="41">
        <f t="shared" si="8"/>
        <v>0</v>
      </c>
      <c r="N74" s="41">
        <f t="shared" si="4"/>
        <v>0</v>
      </c>
      <c r="O74" s="40">
        <f t="shared" si="9"/>
        <v>0</v>
      </c>
      <c r="P74" s="14"/>
      <c r="Q74" s="29"/>
      <c r="R74" s="29"/>
      <c r="S74" s="61"/>
      <c r="T74" s="14"/>
      <c r="U74" s="14"/>
      <c r="V74" s="43" t="str">
        <f t="shared" si="11"/>
        <v>&lt;=709</v>
      </c>
    </row>
    <row r="75" spans="2:22" ht="15.75">
      <c r="B75" s="16">
        <v>64</v>
      </c>
      <c r="C75" s="21">
        <f t="shared" si="12"/>
        <v>0</v>
      </c>
      <c r="D75" s="17">
        <f t="shared" si="13"/>
        <v>0</v>
      </c>
      <c r="E75" s="17">
        <f t="shared" si="14"/>
        <v>0</v>
      </c>
      <c r="F75" s="17">
        <f t="shared" si="15"/>
        <v>0</v>
      </c>
      <c r="G75" s="14"/>
      <c r="H75" s="39">
        <f t="shared" si="10"/>
        <v>721</v>
      </c>
      <c r="I75" s="31">
        <f t="shared" si="6"/>
        <v>59</v>
      </c>
      <c r="J75" s="40">
        <f>SUMIF($B$12:$B$731,V75,$D$12:$D$731)-SUM($J$16:J74)</f>
        <v>0</v>
      </c>
      <c r="K75" s="46">
        <f>SUMIF($B$12:$B$731,V75,$E$12:$E$731)-SUM($K$16:K74)</f>
        <v>0</v>
      </c>
      <c r="L75" s="54">
        <f t="shared" si="7"/>
        <v>0</v>
      </c>
      <c r="M75" s="41">
        <f t="shared" si="8"/>
        <v>0</v>
      </c>
      <c r="N75" s="41">
        <f t="shared" si="4"/>
        <v>0</v>
      </c>
      <c r="O75" s="40">
        <f t="shared" si="9"/>
        <v>0</v>
      </c>
      <c r="P75" s="14"/>
      <c r="Q75" s="29"/>
      <c r="R75" s="29"/>
      <c r="S75" s="61"/>
      <c r="T75" s="14"/>
      <c r="U75" s="14"/>
      <c r="V75" s="43" t="str">
        <f t="shared" si="11"/>
        <v>&lt;=721</v>
      </c>
    </row>
    <row r="76" spans="2:22" ht="15.75">
      <c r="B76" s="16">
        <v>65</v>
      </c>
      <c r="C76" s="21">
        <f t="shared" si="12"/>
        <v>0</v>
      </c>
      <c r="D76" s="17">
        <f t="shared" si="13"/>
        <v>0</v>
      </c>
      <c r="E76" s="17">
        <f t="shared" si="14"/>
        <v>0</v>
      </c>
      <c r="F76" s="17">
        <f t="shared" si="15"/>
        <v>0</v>
      </c>
      <c r="G76" s="14"/>
      <c r="H76" s="57"/>
      <c r="I76" s="55" t="s">
        <v>45</v>
      </c>
      <c r="J76" s="56">
        <v>0</v>
      </c>
      <c r="K76" s="56">
        <v>0</v>
      </c>
      <c r="L76" s="56">
        <v>0</v>
      </c>
      <c r="M76" s="42"/>
      <c r="N76" s="56">
        <v>0</v>
      </c>
      <c r="O76" s="56">
        <v>0</v>
      </c>
      <c r="P76" s="14"/>
      <c r="Q76" s="14"/>
      <c r="R76" s="14"/>
      <c r="S76" s="14"/>
      <c r="T76" s="14"/>
      <c r="U76" s="14"/>
      <c r="V76" s="14"/>
    </row>
    <row r="77" spans="2:22" ht="15.75">
      <c r="B77" s="16">
        <v>66</v>
      </c>
      <c r="C77" s="21">
        <f t="shared" si="12"/>
        <v>0</v>
      </c>
      <c r="D77" s="17">
        <f t="shared" si="13"/>
        <v>0</v>
      </c>
      <c r="E77" s="17">
        <f t="shared" si="14"/>
        <v>0</v>
      </c>
      <c r="F77" s="17">
        <f t="shared" si="15"/>
        <v>0</v>
      </c>
      <c r="G77" s="14"/>
      <c r="H77" s="14"/>
      <c r="I77" s="14"/>
      <c r="J77" s="25"/>
      <c r="K77" s="14"/>
      <c r="L77" s="14"/>
      <c r="M77" s="14"/>
      <c r="N77" s="25"/>
      <c r="O77" s="25"/>
      <c r="P77" s="14"/>
      <c r="Q77" s="14"/>
      <c r="R77" s="14"/>
      <c r="S77" s="14"/>
      <c r="T77" s="14"/>
      <c r="U77" s="14"/>
      <c r="V77" s="14"/>
    </row>
    <row r="78" spans="2:22" ht="15.75">
      <c r="B78" s="16">
        <v>67</v>
      </c>
      <c r="C78" s="21">
        <f t="shared" si="12"/>
        <v>0</v>
      </c>
      <c r="D78" s="17">
        <f t="shared" si="13"/>
        <v>0</v>
      </c>
      <c r="E78" s="17">
        <f t="shared" si="14"/>
        <v>0</v>
      </c>
      <c r="F78" s="17">
        <f t="shared" si="15"/>
        <v>0</v>
      </c>
      <c r="G78" s="14"/>
      <c r="I78" s="14"/>
      <c r="J78" s="25"/>
      <c r="K78" s="14"/>
      <c r="L78" s="14"/>
      <c r="M78" s="14"/>
      <c r="N78" s="25"/>
      <c r="O78" s="25"/>
      <c r="P78" s="14"/>
      <c r="Q78" s="14"/>
      <c r="R78" s="14"/>
      <c r="S78" s="14"/>
      <c r="T78" s="14"/>
      <c r="U78" s="14"/>
      <c r="V78" s="14"/>
    </row>
    <row r="79" spans="2:22" ht="15.75">
      <c r="B79" s="16">
        <v>68</v>
      </c>
      <c r="C79" s="21">
        <f t="shared" si="12"/>
        <v>0</v>
      </c>
      <c r="D79" s="17">
        <f t="shared" si="13"/>
        <v>0</v>
      </c>
      <c r="E79" s="17">
        <f t="shared" si="14"/>
        <v>0</v>
      </c>
      <c r="F79" s="17">
        <f t="shared" si="15"/>
        <v>0</v>
      </c>
      <c r="G79" s="14"/>
      <c r="H79" s="14"/>
      <c r="Q79" s="14"/>
      <c r="R79" s="14"/>
      <c r="S79" s="14"/>
      <c r="T79" s="14"/>
      <c r="U79" s="14"/>
      <c r="V79" s="14"/>
    </row>
    <row r="80" spans="2:22" ht="15.75">
      <c r="B80" s="16">
        <v>69</v>
      </c>
      <c r="C80" s="21">
        <f t="shared" si="12"/>
        <v>0</v>
      </c>
      <c r="D80" s="17">
        <f t="shared" si="13"/>
        <v>0</v>
      </c>
      <c r="E80" s="17">
        <f t="shared" si="14"/>
        <v>0</v>
      </c>
      <c r="F80" s="17">
        <f t="shared" si="15"/>
        <v>0</v>
      </c>
      <c r="G80" s="14"/>
      <c r="Q80" s="14"/>
      <c r="R80" s="14"/>
      <c r="S80" s="14"/>
      <c r="T80" s="14"/>
      <c r="U80" s="14"/>
      <c r="V80" s="14"/>
    </row>
    <row r="81" spans="2:7" ht="15.75">
      <c r="B81" s="16">
        <v>70</v>
      </c>
      <c r="C81" s="21">
        <f t="shared" si="12"/>
        <v>0</v>
      </c>
      <c r="D81" s="17">
        <f t="shared" si="13"/>
        <v>0</v>
      </c>
      <c r="E81" s="17">
        <f t="shared" si="14"/>
        <v>0</v>
      </c>
      <c r="F81" s="17">
        <f t="shared" si="15"/>
        <v>0</v>
      </c>
      <c r="G81" s="14"/>
    </row>
    <row r="82" spans="2:7" ht="15.75">
      <c r="B82" s="16">
        <v>71</v>
      </c>
      <c r="C82" s="21">
        <f t="shared" si="12"/>
        <v>0</v>
      </c>
      <c r="D82" s="17">
        <f t="shared" si="13"/>
        <v>0</v>
      </c>
      <c r="E82" s="17">
        <f t="shared" si="14"/>
        <v>0</v>
      </c>
      <c r="F82" s="17">
        <f t="shared" si="15"/>
        <v>0</v>
      </c>
      <c r="G82" s="14"/>
    </row>
    <row r="83" spans="2:7" ht="15.75">
      <c r="B83" s="16">
        <v>72</v>
      </c>
      <c r="C83" s="21">
        <f t="shared" si="12"/>
        <v>0</v>
      </c>
      <c r="D83" s="17">
        <f t="shared" si="13"/>
        <v>0</v>
      </c>
      <c r="E83" s="17">
        <f t="shared" si="14"/>
        <v>0</v>
      </c>
      <c r="F83" s="17">
        <f t="shared" si="15"/>
        <v>0</v>
      </c>
      <c r="G83" s="14"/>
    </row>
    <row r="84" spans="2:7" ht="15.75">
      <c r="B84" s="16">
        <v>73</v>
      </c>
      <c r="C84" s="21">
        <f t="shared" si="12"/>
        <v>0</v>
      </c>
      <c r="D84" s="17">
        <f t="shared" si="13"/>
        <v>0</v>
      </c>
      <c r="E84" s="17">
        <f t="shared" si="14"/>
        <v>0</v>
      </c>
      <c r="F84" s="17">
        <f t="shared" si="15"/>
        <v>0</v>
      </c>
      <c r="G84" s="14"/>
    </row>
    <row r="85" spans="2:7" ht="15.75">
      <c r="B85" s="16">
        <v>74</v>
      </c>
      <c r="C85" s="21">
        <f t="shared" si="12"/>
        <v>0</v>
      </c>
      <c r="D85" s="17">
        <f t="shared" si="13"/>
        <v>0</v>
      </c>
      <c r="E85" s="17">
        <f t="shared" si="14"/>
        <v>0</v>
      </c>
      <c r="F85" s="17">
        <f t="shared" si="15"/>
        <v>0</v>
      </c>
      <c r="G85" s="14"/>
    </row>
    <row r="86" spans="2:7" ht="15.75">
      <c r="B86" s="16">
        <v>75</v>
      </c>
      <c r="C86" s="21">
        <f t="shared" si="12"/>
        <v>0</v>
      </c>
      <c r="D86" s="17">
        <f t="shared" si="13"/>
        <v>0</v>
      </c>
      <c r="E86" s="17">
        <f t="shared" si="14"/>
        <v>0</v>
      </c>
      <c r="F86" s="17">
        <f t="shared" si="15"/>
        <v>0</v>
      </c>
      <c r="G86" s="14"/>
    </row>
    <row r="87" spans="2:7" ht="15.75">
      <c r="B87" s="16">
        <v>76</v>
      </c>
      <c r="C87" s="21">
        <f t="shared" si="12"/>
        <v>0</v>
      </c>
      <c r="D87" s="17">
        <f t="shared" si="13"/>
        <v>0</v>
      </c>
      <c r="E87" s="17">
        <f t="shared" si="14"/>
        <v>0</v>
      </c>
      <c r="F87" s="17">
        <f t="shared" si="15"/>
        <v>0</v>
      </c>
      <c r="G87" s="14"/>
    </row>
    <row r="88" spans="2:7" ht="15.75">
      <c r="B88" s="16">
        <v>77</v>
      </c>
      <c r="C88" s="21">
        <f t="shared" si="12"/>
        <v>0</v>
      </c>
      <c r="D88" s="17">
        <f t="shared" si="13"/>
        <v>0</v>
      </c>
      <c r="E88" s="17">
        <f t="shared" si="14"/>
        <v>0</v>
      </c>
      <c r="F88" s="17">
        <f t="shared" si="15"/>
        <v>0</v>
      </c>
      <c r="G88" s="14"/>
    </row>
    <row r="89" spans="2:7" ht="15.75">
      <c r="B89" s="16">
        <v>78</v>
      </c>
      <c r="C89" s="21">
        <f t="shared" si="12"/>
        <v>0</v>
      </c>
      <c r="D89" s="17">
        <f t="shared" si="13"/>
        <v>0</v>
      </c>
      <c r="E89" s="17">
        <f t="shared" si="14"/>
        <v>0</v>
      </c>
      <c r="F89" s="17">
        <f t="shared" si="15"/>
        <v>0</v>
      </c>
      <c r="G89" s="14"/>
    </row>
    <row r="90" spans="2:7" ht="15.75">
      <c r="B90" s="16">
        <v>79</v>
      </c>
      <c r="C90" s="21">
        <f t="shared" si="12"/>
        <v>0</v>
      </c>
      <c r="D90" s="17">
        <f t="shared" si="13"/>
        <v>0</v>
      </c>
      <c r="E90" s="17">
        <f t="shared" si="14"/>
        <v>0</v>
      </c>
      <c r="F90" s="17">
        <f t="shared" si="15"/>
        <v>0</v>
      </c>
      <c r="G90" s="14"/>
    </row>
    <row r="91" spans="2:7" ht="15.75">
      <c r="B91" s="16">
        <v>80</v>
      </c>
      <c r="C91" s="21">
        <f t="shared" si="12"/>
        <v>0</v>
      </c>
      <c r="D91" s="17">
        <f t="shared" si="13"/>
        <v>0</v>
      </c>
      <c r="E91" s="17">
        <f t="shared" si="14"/>
        <v>0</v>
      </c>
      <c r="F91" s="17">
        <f t="shared" si="15"/>
        <v>0</v>
      </c>
      <c r="G91" s="14"/>
    </row>
    <row r="92" spans="2:15" ht="15.75">
      <c r="B92" s="16">
        <v>81</v>
      </c>
      <c r="C92" s="21">
        <f t="shared" si="12"/>
        <v>0</v>
      </c>
      <c r="D92" s="17">
        <f t="shared" si="13"/>
        <v>0</v>
      </c>
      <c r="E92" s="17">
        <f t="shared" si="14"/>
        <v>0</v>
      </c>
      <c r="F92" s="17">
        <f t="shared" si="15"/>
        <v>0</v>
      </c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5.75">
      <c r="B93" s="16">
        <v>82</v>
      </c>
      <c r="C93" s="21">
        <f t="shared" si="12"/>
        <v>0</v>
      </c>
      <c r="D93" s="17">
        <f t="shared" si="13"/>
        <v>0</v>
      </c>
      <c r="E93" s="17">
        <f t="shared" si="14"/>
        <v>0</v>
      </c>
      <c r="F93" s="17">
        <f t="shared" si="15"/>
        <v>0</v>
      </c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5.75">
      <c r="B94" s="16">
        <v>83</v>
      </c>
      <c r="C94" s="21">
        <f aca="true" t="shared" si="16" ref="C94:C157">IF(F93&gt;$C$6,$C$6,F93+D94)</f>
        <v>0</v>
      </c>
      <c r="D94" s="17">
        <f aca="true" t="shared" si="17" ref="D94:D157">+$C$4*F93/12</f>
        <v>0</v>
      </c>
      <c r="E94" s="17">
        <f aca="true" t="shared" si="18" ref="E94:E157">+C94-D94</f>
        <v>0</v>
      </c>
      <c r="F94" s="17">
        <f aca="true" t="shared" si="19" ref="F94:F157">+F93-E94</f>
        <v>0</v>
      </c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5.75">
      <c r="B95" s="16">
        <v>84</v>
      </c>
      <c r="C95" s="21">
        <f t="shared" si="16"/>
        <v>0</v>
      </c>
      <c r="D95" s="17">
        <f t="shared" si="17"/>
        <v>0</v>
      </c>
      <c r="E95" s="17">
        <f t="shared" si="18"/>
        <v>0</v>
      </c>
      <c r="F95" s="17">
        <f t="shared" si="19"/>
        <v>0</v>
      </c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5.75">
      <c r="B96" s="16">
        <v>85</v>
      </c>
      <c r="C96" s="21">
        <f t="shared" si="16"/>
        <v>0</v>
      </c>
      <c r="D96" s="17">
        <f t="shared" si="17"/>
        <v>0</v>
      </c>
      <c r="E96" s="17">
        <f t="shared" si="18"/>
        <v>0</v>
      </c>
      <c r="F96" s="17">
        <f t="shared" si="19"/>
        <v>0</v>
      </c>
      <c r="G96" s="14"/>
      <c r="H96" s="14"/>
      <c r="I96" s="14"/>
      <c r="J96" s="14"/>
      <c r="K96" s="14"/>
      <c r="L96" s="14"/>
      <c r="M96" s="14"/>
      <c r="N96" s="14"/>
      <c r="O96" s="14"/>
    </row>
    <row r="97" spans="1:6" ht="15.75">
      <c r="A97" s="29"/>
      <c r="B97" s="16">
        <v>86</v>
      </c>
      <c r="C97" s="21">
        <f t="shared" si="16"/>
        <v>0</v>
      </c>
      <c r="D97" s="17">
        <f t="shared" si="17"/>
        <v>0</v>
      </c>
      <c r="E97" s="17">
        <f t="shared" si="18"/>
        <v>0</v>
      </c>
      <c r="F97" s="17">
        <f t="shared" si="19"/>
        <v>0</v>
      </c>
    </row>
    <row r="98" spans="1:6" ht="15.75">
      <c r="A98" s="14"/>
      <c r="B98" s="16">
        <v>87</v>
      </c>
      <c r="C98" s="21">
        <f t="shared" si="16"/>
        <v>0</v>
      </c>
      <c r="D98" s="17">
        <f t="shared" si="17"/>
        <v>0</v>
      </c>
      <c r="E98" s="17">
        <f t="shared" si="18"/>
        <v>0</v>
      </c>
      <c r="F98" s="17">
        <f t="shared" si="19"/>
        <v>0</v>
      </c>
    </row>
    <row r="99" spans="1:6" ht="15.75">
      <c r="A99" s="14"/>
      <c r="B99" s="16">
        <v>88</v>
      </c>
      <c r="C99" s="21">
        <f t="shared" si="16"/>
        <v>0</v>
      </c>
      <c r="D99" s="17">
        <f t="shared" si="17"/>
        <v>0</v>
      </c>
      <c r="E99" s="17">
        <f t="shared" si="18"/>
        <v>0</v>
      </c>
      <c r="F99" s="17">
        <f t="shared" si="19"/>
        <v>0</v>
      </c>
    </row>
    <row r="100" spans="1:6" ht="15.75">
      <c r="A100" s="14"/>
      <c r="B100" s="16">
        <v>89</v>
      </c>
      <c r="C100" s="21">
        <f t="shared" si="16"/>
        <v>0</v>
      </c>
      <c r="D100" s="17">
        <f t="shared" si="17"/>
        <v>0</v>
      </c>
      <c r="E100" s="17">
        <f t="shared" si="18"/>
        <v>0</v>
      </c>
      <c r="F100" s="17">
        <f t="shared" si="19"/>
        <v>0</v>
      </c>
    </row>
    <row r="101" spans="1:6" ht="15.75">
      <c r="A101" s="14"/>
      <c r="B101" s="16">
        <v>90</v>
      </c>
      <c r="C101" s="21">
        <f t="shared" si="16"/>
        <v>0</v>
      </c>
      <c r="D101" s="17">
        <f t="shared" si="17"/>
        <v>0</v>
      </c>
      <c r="E101" s="17">
        <f t="shared" si="18"/>
        <v>0</v>
      </c>
      <c r="F101" s="17">
        <f t="shared" si="19"/>
        <v>0</v>
      </c>
    </row>
    <row r="102" spans="1:6" ht="15.75">
      <c r="A102" s="14"/>
      <c r="B102" s="16">
        <v>91</v>
      </c>
      <c r="C102" s="21">
        <f t="shared" si="16"/>
        <v>0</v>
      </c>
      <c r="D102" s="17">
        <f t="shared" si="17"/>
        <v>0</v>
      </c>
      <c r="E102" s="17">
        <f t="shared" si="18"/>
        <v>0</v>
      </c>
      <c r="F102" s="17">
        <f t="shared" si="19"/>
        <v>0</v>
      </c>
    </row>
    <row r="103" spans="1:6" ht="15.75">
      <c r="A103" s="14"/>
      <c r="B103" s="16">
        <v>92</v>
      </c>
      <c r="C103" s="21">
        <f t="shared" si="16"/>
        <v>0</v>
      </c>
      <c r="D103" s="17">
        <f t="shared" si="17"/>
        <v>0</v>
      </c>
      <c r="E103" s="17">
        <f t="shared" si="18"/>
        <v>0</v>
      </c>
      <c r="F103" s="17">
        <f t="shared" si="19"/>
        <v>0</v>
      </c>
    </row>
    <row r="104" spans="1:6" ht="15.75">
      <c r="A104" s="14"/>
      <c r="B104" s="16">
        <v>93</v>
      </c>
      <c r="C104" s="21">
        <f t="shared" si="16"/>
        <v>0</v>
      </c>
      <c r="D104" s="17">
        <f t="shared" si="17"/>
        <v>0</v>
      </c>
      <c r="E104" s="17">
        <f t="shared" si="18"/>
        <v>0</v>
      </c>
      <c r="F104" s="17">
        <f t="shared" si="19"/>
        <v>0</v>
      </c>
    </row>
    <row r="105" spans="1:6" ht="15.75">
      <c r="A105" s="14"/>
      <c r="B105" s="16">
        <v>94</v>
      </c>
      <c r="C105" s="21">
        <f t="shared" si="16"/>
        <v>0</v>
      </c>
      <c r="D105" s="17">
        <f t="shared" si="17"/>
        <v>0</v>
      </c>
      <c r="E105" s="17">
        <f t="shared" si="18"/>
        <v>0</v>
      </c>
      <c r="F105" s="17">
        <f t="shared" si="19"/>
        <v>0</v>
      </c>
    </row>
    <row r="106" spans="1:6" ht="15.75">
      <c r="A106" s="14"/>
      <c r="B106" s="16">
        <v>95</v>
      </c>
      <c r="C106" s="21">
        <f t="shared" si="16"/>
        <v>0</v>
      </c>
      <c r="D106" s="17">
        <f t="shared" si="17"/>
        <v>0</v>
      </c>
      <c r="E106" s="17">
        <f t="shared" si="18"/>
        <v>0</v>
      </c>
      <c r="F106" s="17">
        <f t="shared" si="19"/>
        <v>0</v>
      </c>
    </row>
    <row r="107" spans="1:6" ht="15.75">
      <c r="A107" s="14"/>
      <c r="B107" s="16">
        <v>96</v>
      </c>
      <c r="C107" s="21">
        <f t="shared" si="16"/>
        <v>0</v>
      </c>
      <c r="D107" s="17">
        <f t="shared" si="17"/>
        <v>0</v>
      </c>
      <c r="E107" s="17">
        <f t="shared" si="18"/>
        <v>0</v>
      </c>
      <c r="F107" s="17">
        <f t="shared" si="19"/>
        <v>0</v>
      </c>
    </row>
    <row r="108" spans="1:6" ht="15.75">
      <c r="A108" s="14"/>
      <c r="B108" s="16">
        <v>97</v>
      </c>
      <c r="C108" s="21">
        <f t="shared" si="16"/>
        <v>0</v>
      </c>
      <c r="D108" s="17">
        <f t="shared" si="17"/>
        <v>0</v>
      </c>
      <c r="E108" s="17">
        <f t="shared" si="18"/>
        <v>0</v>
      </c>
      <c r="F108" s="17">
        <f t="shared" si="19"/>
        <v>0</v>
      </c>
    </row>
    <row r="109" spans="1:6" ht="15.75">
      <c r="A109" s="14"/>
      <c r="B109" s="16">
        <v>98</v>
      </c>
      <c r="C109" s="21">
        <f t="shared" si="16"/>
        <v>0</v>
      </c>
      <c r="D109" s="17">
        <f t="shared" si="17"/>
        <v>0</v>
      </c>
      <c r="E109" s="17">
        <f t="shared" si="18"/>
        <v>0</v>
      </c>
      <c r="F109" s="17">
        <f t="shared" si="19"/>
        <v>0</v>
      </c>
    </row>
    <row r="110" spans="1:6" ht="15.75">
      <c r="A110" s="14"/>
      <c r="B110" s="16">
        <v>99</v>
      </c>
      <c r="C110" s="21">
        <f t="shared" si="16"/>
        <v>0</v>
      </c>
      <c r="D110" s="17">
        <f t="shared" si="17"/>
        <v>0</v>
      </c>
      <c r="E110" s="17">
        <f t="shared" si="18"/>
        <v>0</v>
      </c>
      <c r="F110" s="17">
        <f t="shared" si="19"/>
        <v>0</v>
      </c>
    </row>
    <row r="111" spans="1:6" ht="15.75">
      <c r="A111" s="14"/>
      <c r="B111" s="16">
        <v>100</v>
      </c>
      <c r="C111" s="21">
        <f t="shared" si="16"/>
        <v>0</v>
      </c>
      <c r="D111" s="17">
        <f t="shared" si="17"/>
        <v>0</v>
      </c>
      <c r="E111" s="17">
        <f t="shared" si="18"/>
        <v>0</v>
      </c>
      <c r="F111" s="17">
        <f t="shared" si="19"/>
        <v>0</v>
      </c>
    </row>
    <row r="112" spans="1:6" ht="15.75">
      <c r="A112" s="14"/>
      <c r="B112" s="16">
        <v>101</v>
      </c>
      <c r="C112" s="21">
        <f t="shared" si="16"/>
        <v>0</v>
      </c>
      <c r="D112" s="17">
        <f t="shared" si="17"/>
        <v>0</v>
      </c>
      <c r="E112" s="17">
        <f t="shared" si="18"/>
        <v>0</v>
      </c>
      <c r="F112" s="17">
        <f t="shared" si="19"/>
        <v>0</v>
      </c>
    </row>
    <row r="113" spans="2:6" ht="15.75">
      <c r="B113" s="16">
        <v>102</v>
      </c>
      <c r="C113" s="21">
        <f t="shared" si="16"/>
        <v>0</v>
      </c>
      <c r="D113" s="17">
        <f t="shared" si="17"/>
        <v>0</v>
      </c>
      <c r="E113" s="17">
        <f t="shared" si="18"/>
        <v>0</v>
      </c>
      <c r="F113" s="17">
        <f t="shared" si="19"/>
        <v>0</v>
      </c>
    </row>
    <row r="114" spans="2:6" ht="15.75">
      <c r="B114" s="16">
        <v>103</v>
      </c>
      <c r="C114" s="21">
        <f t="shared" si="16"/>
        <v>0</v>
      </c>
      <c r="D114" s="17">
        <f t="shared" si="17"/>
        <v>0</v>
      </c>
      <c r="E114" s="17">
        <f t="shared" si="18"/>
        <v>0</v>
      </c>
      <c r="F114" s="17">
        <f t="shared" si="19"/>
        <v>0</v>
      </c>
    </row>
    <row r="115" spans="2:6" ht="15.75">
      <c r="B115" s="16">
        <v>104</v>
      </c>
      <c r="C115" s="21">
        <f t="shared" si="16"/>
        <v>0</v>
      </c>
      <c r="D115" s="17">
        <f t="shared" si="17"/>
        <v>0</v>
      </c>
      <c r="E115" s="17">
        <f t="shared" si="18"/>
        <v>0</v>
      </c>
      <c r="F115" s="17">
        <f t="shared" si="19"/>
        <v>0</v>
      </c>
    </row>
    <row r="116" spans="2:6" ht="15.75">
      <c r="B116" s="16">
        <v>105</v>
      </c>
      <c r="C116" s="21">
        <f t="shared" si="16"/>
        <v>0</v>
      </c>
      <c r="D116" s="17">
        <f t="shared" si="17"/>
        <v>0</v>
      </c>
      <c r="E116" s="17">
        <f t="shared" si="18"/>
        <v>0</v>
      </c>
      <c r="F116" s="17">
        <f t="shared" si="19"/>
        <v>0</v>
      </c>
    </row>
    <row r="117" spans="2:6" ht="15.75">
      <c r="B117" s="16">
        <v>106</v>
      </c>
      <c r="C117" s="21">
        <f t="shared" si="16"/>
        <v>0</v>
      </c>
      <c r="D117" s="17">
        <f t="shared" si="17"/>
        <v>0</v>
      </c>
      <c r="E117" s="17">
        <f t="shared" si="18"/>
        <v>0</v>
      </c>
      <c r="F117" s="17">
        <f t="shared" si="19"/>
        <v>0</v>
      </c>
    </row>
    <row r="118" spans="2:6" ht="15.75">
      <c r="B118" s="16">
        <v>107</v>
      </c>
      <c r="C118" s="21">
        <f t="shared" si="16"/>
        <v>0</v>
      </c>
      <c r="D118" s="17">
        <f t="shared" si="17"/>
        <v>0</v>
      </c>
      <c r="E118" s="17">
        <f t="shared" si="18"/>
        <v>0</v>
      </c>
      <c r="F118" s="17">
        <f t="shared" si="19"/>
        <v>0</v>
      </c>
    </row>
    <row r="119" spans="2:6" ht="15.75">
      <c r="B119" s="16">
        <v>108</v>
      </c>
      <c r="C119" s="21">
        <f t="shared" si="16"/>
        <v>0</v>
      </c>
      <c r="D119" s="17">
        <f t="shared" si="17"/>
        <v>0</v>
      </c>
      <c r="E119" s="17">
        <f t="shared" si="18"/>
        <v>0</v>
      </c>
      <c r="F119" s="17">
        <f t="shared" si="19"/>
        <v>0</v>
      </c>
    </row>
    <row r="120" spans="2:6" ht="15.75">
      <c r="B120" s="16">
        <v>109</v>
      </c>
      <c r="C120" s="21">
        <f t="shared" si="16"/>
        <v>0</v>
      </c>
      <c r="D120" s="17">
        <f t="shared" si="17"/>
        <v>0</v>
      </c>
      <c r="E120" s="17">
        <f t="shared" si="18"/>
        <v>0</v>
      </c>
      <c r="F120" s="17">
        <f t="shared" si="19"/>
        <v>0</v>
      </c>
    </row>
    <row r="121" spans="2:6" ht="15.75">
      <c r="B121" s="16">
        <v>110</v>
      </c>
      <c r="C121" s="21">
        <f t="shared" si="16"/>
        <v>0</v>
      </c>
      <c r="D121" s="17">
        <f t="shared" si="17"/>
        <v>0</v>
      </c>
      <c r="E121" s="17">
        <f t="shared" si="18"/>
        <v>0</v>
      </c>
      <c r="F121" s="17">
        <f t="shared" si="19"/>
        <v>0</v>
      </c>
    </row>
    <row r="122" spans="2:6" ht="15.75">
      <c r="B122" s="16">
        <v>111</v>
      </c>
      <c r="C122" s="21">
        <f t="shared" si="16"/>
        <v>0</v>
      </c>
      <c r="D122" s="17">
        <f t="shared" si="17"/>
        <v>0</v>
      </c>
      <c r="E122" s="17">
        <f t="shared" si="18"/>
        <v>0</v>
      </c>
      <c r="F122" s="17">
        <f t="shared" si="19"/>
        <v>0</v>
      </c>
    </row>
    <row r="123" spans="2:6" ht="15.75">
      <c r="B123" s="16">
        <v>112</v>
      </c>
      <c r="C123" s="21">
        <f t="shared" si="16"/>
        <v>0</v>
      </c>
      <c r="D123" s="17">
        <f t="shared" si="17"/>
        <v>0</v>
      </c>
      <c r="E123" s="17">
        <f t="shared" si="18"/>
        <v>0</v>
      </c>
      <c r="F123" s="17">
        <f t="shared" si="19"/>
        <v>0</v>
      </c>
    </row>
    <row r="124" spans="2:6" ht="15.75">
      <c r="B124" s="16">
        <v>113</v>
      </c>
      <c r="C124" s="21">
        <f t="shared" si="16"/>
        <v>0</v>
      </c>
      <c r="D124" s="17">
        <f t="shared" si="17"/>
        <v>0</v>
      </c>
      <c r="E124" s="17">
        <f t="shared" si="18"/>
        <v>0</v>
      </c>
      <c r="F124" s="17">
        <f t="shared" si="19"/>
        <v>0</v>
      </c>
    </row>
    <row r="125" spans="2:6" ht="15.75">
      <c r="B125" s="16">
        <v>114</v>
      </c>
      <c r="C125" s="21">
        <f t="shared" si="16"/>
        <v>0</v>
      </c>
      <c r="D125" s="17">
        <f t="shared" si="17"/>
        <v>0</v>
      </c>
      <c r="E125" s="17">
        <f t="shared" si="18"/>
        <v>0</v>
      </c>
      <c r="F125" s="17">
        <f t="shared" si="19"/>
        <v>0</v>
      </c>
    </row>
    <row r="126" spans="2:6" ht="15.75">
      <c r="B126" s="16">
        <v>115</v>
      </c>
      <c r="C126" s="21">
        <f t="shared" si="16"/>
        <v>0</v>
      </c>
      <c r="D126" s="17">
        <f t="shared" si="17"/>
        <v>0</v>
      </c>
      <c r="E126" s="17">
        <f t="shared" si="18"/>
        <v>0</v>
      </c>
      <c r="F126" s="17">
        <f t="shared" si="19"/>
        <v>0</v>
      </c>
    </row>
    <row r="127" spans="2:6" ht="15.75">
      <c r="B127" s="16">
        <v>116</v>
      </c>
      <c r="C127" s="21">
        <f t="shared" si="16"/>
        <v>0</v>
      </c>
      <c r="D127" s="17">
        <f t="shared" si="17"/>
        <v>0</v>
      </c>
      <c r="E127" s="17">
        <f t="shared" si="18"/>
        <v>0</v>
      </c>
      <c r="F127" s="17">
        <f t="shared" si="19"/>
        <v>0</v>
      </c>
    </row>
    <row r="128" spans="2:6" ht="15.75">
      <c r="B128" s="16">
        <v>117</v>
      </c>
      <c r="C128" s="21">
        <f t="shared" si="16"/>
        <v>0</v>
      </c>
      <c r="D128" s="17">
        <f t="shared" si="17"/>
        <v>0</v>
      </c>
      <c r="E128" s="17">
        <f t="shared" si="18"/>
        <v>0</v>
      </c>
      <c r="F128" s="17">
        <f t="shared" si="19"/>
        <v>0</v>
      </c>
    </row>
    <row r="129" spans="2:6" ht="15.75">
      <c r="B129" s="16">
        <v>118</v>
      </c>
      <c r="C129" s="21">
        <f t="shared" si="16"/>
        <v>0</v>
      </c>
      <c r="D129" s="17">
        <f t="shared" si="17"/>
        <v>0</v>
      </c>
      <c r="E129" s="17">
        <f t="shared" si="18"/>
        <v>0</v>
      </c>
      <c r="F129" s="17">
        <f t="shared" si="19"/>
        <v>0</v>
      </c>
    </row>
    <row r="130" spans="2:6" ht="15.75">
      <c r="B130" s="16">
        <v>119</v>
      </c>
      <c r="C130" s="21">
        <f t="shared" si="16"/>
        <v>0</v>
      </c>
      <c r="D130" s="17">
        <f t="shared" si="17"/>
        <v>0</v>
      </c>
      <c r="E130" s="17">
        <f t="shared" si="18"/>
        <v>0</v>
      </c>
      <c r="F130" s="17">
        <f t="shared" si="19"/>
        <v>0</v>
      </c>
    </row>
    <row r="131" spans="2:6" ht="15.75">
      <c r="B131" s="16">
        <v>120</v>
      </c>
      <c r="C131" s="21">
        <f t="shared" si="16"/>
        <v>0</v>
      </c>
      <c r="D131" s="17">
        <f t="shared" si="17"/>
        <v>0</v>
      </c>
      <c r="E131" s="17">
        <f t="shared" si="18"/>
        <v>0</v>
      </c>
      <c r="F131" s="17">
        <f t="shared" si="19"/>
        <v>0</v>
      </c>
    </row>
    <row r="132" spans="2:6" ht="15.75">
      <c r="B132" s="16">
        <v>121</v>
      </c>
      <c r="C132" s="21">
        <f t="shared" si="16"/>
        <v>0</v>
      </c>
      <c r="D132" s="17">
        <f t="shared" si="17"/>
        <v>0</v>
      </c>
      <c r="E132" s="17">
        <f t="shared" si="18"/>
        <v>0</v>
      </c>
      <c r="F132" s="17">
        <f t="shared" si="19"/>
        <v>0</v>
      </c>
    </row>
    <row r="133" spans="2:6" ht="15.75">
      <c r="B133" s="16">
        <v>122</v>
      </c>
      <c r="C133" s="21">
        <f t="shared" si="16"/>
        <v>0</v>
      </c>
      <c r="D133" s="17">
        <f t="shared" si="17"/>
        <v>0</v>
      </c>
      <c r="E133" s="17">
        <f t="shared" si="18"/>
        <v>0</v>
      </c>
      <c r="F133" s="17">
        <f t="shared" si="19"/>
        <v>0</v>
      </c>
    </row>
    <row r="134" spans="2:6" ht="15.75">
      <c r="B134" s="16">
        <v>123</v>
      </c>
      <c r="C134" s="21">
        <f t="shared" si="16"/>
        <v>0</v>
      </c>
      <c r="D134" s="17">
        <f t="shared" si="17"/>
        <v>0</v>
      </c>
      <c r="E134" s="17">
        <f t="shared" si="18"/>
        <v>0</v>
      </c>
      <c r="F134" s="17">
        <f t="shared" si="19"/>
        <v>0</v>
      </c>
    </row>
    <row r="135" spans="2:6" ht="15.75">
      <c r="B135" s="16">
        <v>124</v>
      </c>
      <c r="C135" s="21">
        <f t="shared" si="16"/>
        <v>0</v>
      </c>
      <c r="D135" s="17">
        <f t="shared" si="17"/>
        <v>0</v>
      </c>
      <c r="E135" s="17">
        <f t="shared" si="18"/>
        <v>0</v>
      </c>
      <c r="F135" s="17">
        <f t="shared" si="19"/>
        <v>0</v>
      </c>
    </row>
    <row r="136" spans="2:6" ht="15.75">
      <c r="B136" s="16">
        <v>125</v>
      </c>
      <c r="C136" s="21">
        <f t="shared" si="16"/>
        <v>0</v>
      </c>
      <c r="D136" s="17">
        <f t="shared" si="17"/>
        <v>0</v>
      </c>
      <c r="E136" s="17">
        <f t="shared" si="18"/>
        <v>0</v>
      </c>
      <c r="F136" s="17">
        <f t="shared" si="19"/>
        <v>0</v>
      </c>
    </row>
    <row r="137" spans="2:6" ht="15.75">
      <c r="B137" s="16">
        <v>126</v>
      </c>
      <c r="C137" s="21">
        <f t="shared" si="16"/>
        <v>0</v>
      </c>
      <c r="D137" s="17">
        <f t="shared" si="17"/>
        <v>0</v>
      </c>
      <c r="E137" s="17">
        <f t="shared" si="18"/>
        <v>0</v>
      </c>
      <c r="F137" s="17">
        <f t="shared" si="19"/>
        <v>0</v>
      </c>
    </row>
    <row r="138" spans="2:6" ht="15.75">
      <c r="B138" s="16">
        <v>127</v>
      </c>
      <c r="C138" s="21">
        <f t="shared" si="16"/>
        <v>0</v>
      </c>
      <c r="D138" s="17">
        <f t="shared" si="17"/>
        <v>0</v>
      </c>
      <c r="E138" s="17">
        <f t="shared" si="18"/>
        <v>0</v>
      </c>
      <c r="F138" s="17">
        <f t="shared" si="19"/>
        <v>0</v>
      </c>
    </row>
    <row r="139" spans="2:6" ht="15.75">
      <c r="B139" s="16">
        <v>128</v>
      </c>
      <c r="C139" s="21">
        <f t="shared" si="16"/>
        <v>0</v>
      </c>
      <c r="D139" s="17">
        <f t="shared" si="17"/>
        <v>0</v>
      </c>
      <c r="E139" s="17">
        <f t="shared" si="18"/>
        <v>0</v>
      </c>
      <c r="F139" s="17">
        <f t="shared" si="19"/>
        <v>0</v>
      </c>
    </row>
    <row r="140" spans="2:6" ht="15.75">
      <c r="B140" s="16">
        <v>129</v>
      </c>
      <c r="C140" s="21">
        <f t="shared" si="16"/>
        <v>0</v>
      </c>
      <c r="D140" s="17">
        <f t="shared" si="17"/>
        <v>0</v>
      </c>
      <c r="E140" s="17">
        <f t="shared" si="18"/>
        <v>0</v>
      </c>
      <c r="F140" s="17">
        <f t="shared" si="19"/>
        <v>0</v>
      </c>
    </row>
    <row r="141" spans="2:6" ht="15.75">
      <c r="B141" s="16">
        <v>130</v>
      </c>
      <c r="C141" s="21">
        <f t="shared" si="16"/>
        <v>0</v>
      </c>
      <c r="D141" s="17">
        <f t="shared" si="17"/>
        <v>0</v>
      </c>
      <c r="E141" s="17">
        <f t="shared" si="18"/>
        <v>0</v>
      </c>
      <c r="F141" s="17">
        <f t="shared" si="19"/>
        <v>0</v>
      </c>
    </row>
    <row r="142" spans="2:6" ht="15.75">
      <c r="B142" s="16">
        <v>131</v>
      </c>
      <c r="C142" s="21">
        <f t="shared" si="16"/>
        <v>0</v>
      </c>
      <c r="D142" s="17">
        <f t="shared" si="17"/>
        <v>0</v>
      </c>
      <c r="E142" s="17">
        <f t="shared" si="18"/>
        <v>0</v>
      </c>
      <c r="F142" s="17">
        <f t="shared" si="19"/>
        <v>0</v>
      </c>
    </row>
    <row r="143" spans="2:6" ht="15.75">
      <c r="B143" s="16">
        <v>132</v>
      </c>
      <c r="C143" s="21">
        <f t="shared" si="16"/>
        <v>0</v>
      </c>
      <c r="D143" s="17">
        <f t="shared" si="17"/>
        <v>0</v>
      </c>
      <c r="E143" s="17">
        <f t="shared" si="18"/>
        <v>0</v>
      </c>
      <c r="F143" s="17">
        <f t="shared" si="19"/>
        <v>0</v>
      </c>
    </row>
    <row r="144" spans="2:6" ht="15.75">
      <c r="B144" s="16">
        <v>133</v>
      </c>
      <c r="C144" s="21">
        <f t="shared" si="16"/>
        <v>0</v>
      </c>
      <c r="D144" s="17">
        <f t="shared" si="17"/>
        <v>0</v>
      </c>
      <c r="E144" s="17">
        <f t="shared" si="18"/>
        <v>0</v>
      </c>
      <c r="F144" s="17">
        <f t="shared" si="19"/>
        <v>0</v>
      </c>
    </row>
    <row r="145" spans="2:6" ht="15.75">
      <c r="B145" s="16">
        <v>134</v>
      </c>
      <c r="C145" s="21">
        <f t="shared" si="16"/>
        <v>0</v>
      </c>
      <c r="D145" s="17">
        <f t="shared" si="17"/>
        <v>0</v>
      </c>
      <c r="E145" s="17">
        <f t="shared" si="18"/>
        <v>0</v>
      </c>
      <c r="F145" s="17">
        <f t="shared" si="19"/>
        <v>0</v>
      </c>
    </row>
    <row r="146" spans="2:6" ht="15.75">
      <c r="B146" s="16">
        <v>135</v>
      </c>
      <c r="C146" s="21">
        <f t="shared" si="16"/>
        <v>0</v>
      </c>
      <c r="D146" s="17">
        <f t="shared" si="17"/>
        <v>0</v>
      </c>
      <c r="E146" s="17">
        <f t="shared" si="18"/>
        <v>0</v>
      </c>
      <c r="F146" s="17">
        <f t="shared" si="19"/>
        <v>0</v>
      </c>
    </row>
    <row r="147" spans="2:6" ht="15.75">
      <c r="B147" s="16">
        <v>136</v>
      </c>
      <c r="C147" s="21">
        <f t="shared" si="16"/>
        <v>0</v>
      </c>
      <c r="D147" s="17">
        <f t="shared" si="17"/>
        <v>0</v>
      </c>
      <c r="E147" s="17">
        <f t="shared" si="18"/>
        <v>0</v>
      </c>
      <c r="F147" s="17">
        <f t="shared" si="19"/>
        <v>0</v>
      </c>
    </row>
    <row r="148" spans="2:6" ht="15.75">
      <c r="B148" s="16">
        <v>137</v>
      </c>
      <c r="C148" s="21">
        <f t="shared" si="16"/>
        <v>0</v>
      </c>
      <c r="D148" s="17">
        <f t="shared" si="17"/>
        <v>0</v>
      </c>
      <c r="E148" s="17">
        <f t="shared" si="18"/>
        <v>0</v>
      </c>
      <c r="F148" s="17">
        <f t="shared" si="19"/>
        <v>0</v>
      </c>
    </row>
    <row r="149" spans="2:6" ht="15.75">
      <c r="B149" s="16">
        <v>138</v>
      </c>
      <c r="C149" s="21">
        <f t="shared" si="16"/>
        <v>0</v>
      </c>
      <c r="D149" s="17">
        <f t="shared" si="17"/>
        <v>0</v>
      </c>
      <c r="E149" s="17">
        <f t="shared" si="18"/>
        <v>0</v>
      </c>
      <c r="F149" s="17">
        <f t="shared" si="19"/>
        <v>0</v>
      </c>
    </row>
    <row r="150" spans="2:6" ht="15.75">
      <c r="B150" s="16">
        <v>139</v>
      </c>
      <c r="C150" s="21">
        <f t="shared" si="16"/>
        <v>0</v>
      </c>
      <c r="D150" s="17">
        <f t="shared" si="17"/>
        <v>0</v>
      </c>
      <c r="E150" s="17">
        <f t="shared" si="18"/>
        <v>0</v>
      </c>
      <c r="F150" s="17">
        <f t="shared" si="19"/>
        <v>0</v>
      </c>
    </row>
    <row r="151" spans="2:6" ht="15.75">
      <c r="B151" s="16">
        <v>140</v>
      </c>
      <c r="C151" s="21">
        <f t="shared" si="16"/>
        <v>0</v>
      </c>
      <c r="D151" s="17">
        <f t="shared" si="17"/>
        <v>0</v>
      </c>
      <c r="E151" s="17">
        <f t="shared" si="18"/>
        <v>0</v>
      </c>
      <c r="F151" s="17">
        <f t="shared" si="19"/>
        <v>0</v>
      </c>
    </row>
    <row r="152" spans="2:6" ht="15.75">
      <c r="B152" s="16">
        <v>141</v>
      </c>
      <c r="C152" s="21">
        <f t="shared" si="16"/>
        <v>0</v>
      </c>
      <c r="D152" s="17">
        <f t="shared" si="17"/>
        <v>0</v>
      </c>
      <c r="E152" s="17">
        <f t="shared" si="18"/>
        <v>0</v>
      </c>
      <c r="F152" s="17">
        <f t="shared" si="19"/>
        <v>0</v>
      </c>
    </row>
    <row r="153" spans="2:6" ht="15.75">
      <c r="B153" s="16">
        <v>142</v>
      </c>
      <c r="C153" s="21">
        <f t="shared" si="16"/>
        <v>0</v>
      </c>
      <c r="D153" s="17">
        <f t="shared" si="17"/>
        <v>0</v>
      </c>
      <c r="E153" s="17">
        <f t="shared" si="18"/>
        <v>0</v>
      </c>
      <c r="F153" s="17">
        <f t="shared" si="19"/>
        <v>0</v>
      </c>
    </row>
    <row r="154" spans="2:6" ht="15.75">
      <c r="B154" s="16">
        <v>143</v>
      </c>
      <c r="C154" s="21">
        <f t="shared" si="16"/>
        <v>0</v>
      </c>
      <c r="D154" s="17">
        <f t="shared" si="17"/>
        <v>0</v>
      </c>
      <c r="E154" s="17">
        <f t="shared" si="18"/>
        <v>0</v>
      </c>
      <c r="F154" s="17">
        <f t="shared" si="19"/>
        <v>0</v>
      </c>
    </row>
    <row r="155" spans="2:6" ht="15.75">
      <c r="B155" s="16">
        <v>144</v>
      </c>
      <c r="C155" s="21">
        <f t="shared" si="16"/>
        <v>0</v>
      </c>
      <c r="D155" s="17">
        <f t="shared" si="17"/>
        <v>0</v>
      </c>
      <c r="E155" s="17">
        <f t="shared" si="18"/>
        <v>0</v>
      </c>
      <c r="F155" s="17">
        <f t="shared" si="19"/>
        <v>0</v>
      </c>
    </row>
    <row r="156" spans="2:6" ht="15.75">
      <c r="B156" s="16">
        <v>145</v>
      </c>
      <c r="C156" s="21">
        <f t="shared" si="16"/>
        <v>0</v>
      </c>
      <c r="D156" s="17">
        <f t="shared" si="17"/>
        <v>0</v>
      </c>
      <c r="E156" s="17">
        <f t="shared" si="18"/>
        <v>0</v>
      </c>
      <c r="F156" s="17">
        <f t="shared" si="19"/>
        <v>0</v>
      </c>
    </row>
    <row r="157" spans="2:6" ht="15.75">
      <c r="B157" s="16">
        <v>146</v>
      </c>
      <c r="C157" s="21">
        <f t="shared" si="16"/>
        <v>0</v>
      </c>
      <c r="D157" s="17">
        <f t="shared" si="17"/>
        <v>0</v>
      </c>
      <c r="E157" s="17">
        <f t="shared" si="18"/>
        <v>0</v>
      </c>
      <c r="F157" s="17">
        <f t="shared" si="19"/>
        <v>0</v>
      </c>
    </row>
    <row r="158" spans="2:6" ht="15.75">
      <c r="B158" s="16">
        <v>147</v>
      </c>
      <c r="C158" s="21">
        <f aca="true" t="shared" si="20" ref="C158:C221">IF(F157&gt;$C$6,$C$6,F157+D158)</f>
        <v>0</v>
      </c>
      <c r="D158" s="17">
        <f aca="true" t="shared" si="21" ref="D158:D221">+$C$4*F157/12</f>
        <v>0</v>
      </c>
      <c r="E158" s="17">
        <f aca="true" t="shared" si="22" ref="E158:E221">+C158-D158</f>
        <v>0</v>
      </c>
      <c r="F158" s="17">
        <f aca="true" t="shared" si="23" ref="F158:F221">+F157-E158</f>
        <v>0</v>
      </c>
    </row>
    <row r="159" spans="2:6" ht="15.75">
      <c r="B159" s="16">
        <v>148</v>
      </c>
      <c r="C159" s="21">
        <f t="shared" si="20"/>
        <v>0</v>
      </c>
      <c r="D159" s="17">
        <f t="shared" si="21"/>
        <v>0</v>
      </c>
      <c r="E159" s="17">
        <f t="shared" si="22"/>
        <v>0</v>
      </c>
      <c r="F159" s="17">
        <f t="shared" si="23"/>
        <v>0</v>
      </c>
    </row>
    <row r="160" spans="2:6" ht="15.75">
      <c r="B160" s="16">
        <v>149</v>
      </c>
      <c r="C160" s="21">
        <f t="shared" si="20"/>
        <v>0</v>
      </c>
      <c r="D160" s="17">
        <f t="shared" si="21"/>
        <v>0</v>
      </c>
      <c r="E160" s="17">
        <f t="shared" si="22"/>
        <v>0</v>
      </c>
      <c r="F160" s="17">
        <f t="shared" si="23"/>
        <v>0</v>
      </c>
    </row>
    <row r="161" spans="2:6" ht="15.75">
      <c r="B161" s="16">
        <v>150</v>
      </c>
      <c r="C161" s="21">
        <f t="shared" si="20"/>
        <v>0</v>
      </c>
      <c r="D161" s="17">
        <f t="shared" si="21"/>
        <v>0</v>
      </c>
      <c r="E161" s="17">
        <f t="shared" si="22"/>
        <v>0</v>
      </c>
      <c r="F161" s="17">
        <f t="shared" si="23"/>
        <v>0</v>
      </c>
    </row>
    <row r="162" spans="2:6" ht="15.75">
      <c r="B162" s="16">
        <v>151</v>
      </c>
      <c r="C162" s="21">
        <f t="shared" si="20"/>
        <v>0</v>
      </c>
      <c r="D162" s="17">
        <f t="shared" si="21"/>
        <v>0</v>
      </c>
      <c r="E162" s="17">
        <f t="shared" si="22"/>
        <v>0</v>
      </c>
      <c r="F162" s="17">
        <f t="shared" si="23"/>
        <v>0</v>
      </c>
    </row>
    <row r="163" spans="2:6" ht="15.75">
      <c r="B163" s="16">
        <v>152</v>
      </c>
      <c r="C163" s="21">
        <f t="shared" si="20"/>
        <v>0</v>
      </c>
      <c r="D163" s="17">
        <f t="shared" si="21"/>
        <v>0</v>
      </c>
      <c r="E163" s="17">
        <f t="shared" si="22"/>
        <v>0</v>
      </c>
      <c r="F163" s="17">
        <f t="shared" si="23"/>
        <v>0</v>
      </c>
    </row>
    <row r="164" spans="2:6" ht="15.75">
      <c r="B164" s="16">
        <v>153</v>
      </c>
      <c r="C164" s="21">
        <f t="shared" si="20"/>
        <v>0</v>
      </c>
      <c r="D164" s="17">
        <f t="shared" si="21"/>
        <v>0</v>
      </c>
      <c r="E164" s="17">
        <f t="shared" si="22"/>
        <v>0</v>
      </c>
      <c r="F164" s="17">
        <f t="shared" si="23"/>
        <v>0</v>
      </c>
    </row>
    <row r="165" spans="2:6" ht="15.75">
      <c r="B165" s="16">
        <v>154</v>
      </c>
      <c r="C165" s="21">
        <f t="shared" si="20"/>
        <v>0</v>
      </c>
      <c r="D165" s="17">
        <f t="shared" si="21"/>
        <v>0</v>
      </c>
      <c r="E165" s="17">
        <f t="shared" si="22"/>
        <v>0</v>
      </c>
      <c r="F165" s="17">
        <f t="shared" si="23"/>
        <v>0</v>
      </c>
    </row>
    <row r="166" spans="2:6" ht="15.75">
      <c r="B166" s="16">
        <v>155</v>
      </c>
      <c r="C166" s="21">
        <f t="shared" si="20"/>
        <v>0</v>
      </c>
      <c r="D166" s="17">
        <f t="shared" si="21"/>
        <v>0</v>
      </c>
      <c r="E166" s="17">
        <f t="shared" si="22"/>
        <v>0</v>
      </c>
      <c r="F166" s="17">
        <f t="shared" si="23"/>
        <v>0</v>
      </c>
    </row>
    <row r="167" spans="2:6" ht="15.75">
      <c r="B167" s="16">
        <v>156</v>
      </c>
      <c r="C167" s="21">
        <f t="shared" si="20"/>
        <v>0</v>
      </c>
      <c r="D167" s="17">
        <f t="shared" si="21"/>
        <v>0</v>
      </c>
      <c r="E167" s="17">
        <f t="shared" si="22"/>
        <v>0</v>
      </c>
      <c r="F167" s="17">
        <f t="shared" si="23"/>
        <v>0</v>
      </c>
    </row>
    <row r="168" spans="2:6" ht="15.75">
      <c r="B168" s="16">
        <v>157</v>
      </c>
      <c r="C168" s="21">
        <f t="shared" si="20"/>
        <v>0</v>
      </c>
      <c r="D168" s="17">
        <f t="shared" si="21"/>
        <v>0</v>
      </c>
      <c r="E168" s="17">
        <f t="shared" si="22"/>
        <v>0</v>
      </c>
      <c r="F168" s="17">
        <f t="shared" si="23"/>
        <v>0</v>
      </c>
    </row>
    <row r="169" spans="2:6" ht="15.75">
      <c r="B169" s="16">
        <v>158</v>
      </c>
      <c r="C169" s="21">
        <f t="shared" si="20"/>
        <v>0</v>
      </c>
      <c r="D169" s="17">
        <f t="shared" si="21"/>
        <v>0</v>
      </c>
      <c r="E169" s="17">
        <f t="shared" si="22"/>
        <v>0</v>
      </c>
      <c r="F169" s="17">
        <f t="shared" si="23"/>
        <v>0</v>
      </c>
    </row>
    <row r="170" spans="2:6" ht="15.75">
      <c r="B170" s="16">
        <v>159</v>
      </c>
      <c r="C170" s="21">
        <f t="shared" si="20"/>
        <v>0</v>
      </c>
      <c r="D170" s="17">
        <f t="shared" si="21"/>
        <v>0</v>
      </c>
      <c r="E170" s="17">
        <f t="shared" si="22"/>
        <v>0</v>
      </c>
      <c r="F170" s="17">
        <f t="shared" si="23"/>
        <v>0</v>
      </c>
    </row>
    <row r="171" spans="2:6" ht="15.75">
      <c r="B171" s="16">
        <v>160</v>
      </c>
      <c r="C171" s="21">
        <f t="shared" si="20"/>
        <v>0</v>
      </c>
      <c r="D171" s="17">
        <f t="shared" si="21"/>
        <v>0</v>
      </c>
      <c r="E171" s="17">
        <f t="shared" si="22"/>
        <v>0</v>
      </c>
      <c r="F171" s="17">
        <f t="shared" si="23"/>
        <v>0</v>
      </c>
    </row>
    <row r="172" spans="2:6" ht="15.75">
      <c r="B172" s="16">
        <v>161</v>
      </c>
      <c r="C172" s="21">
        <f t="shared" si="20"/>
        <v>0</v>
      </c>
      <c r="D172" s="17">
        <f t="shared" si="21"/>
        <v>0</v>
      </c>
      <c r="E172" s="17">
        <f t="shared" si="22"/>
        <v>0</v>
      </c>
      <c r="F172" s="17">
        <f t="shared" si="23"/>
        <v>0</v>
      </c>
    </row>
    <row r="173" spans="2:6" ht="15.75">
      <c r="B173" s="16">
        <v>162</v>
      </c>
      <c r="C173" s="21">
        <f t="shared" si="20"/>
        <v>0</v>
      </c>
      <c r="D173" s="17">
        <f t="shared" si="21"/>
        <v>0</v>
      </c>
      <c r="E173" s="17">
        <f t="shared" si="22"/>
        <v>0</v>
      </c>
      <c r="F173" s="17">
        <f t="shared" si="23"/>
        <v>0</v>
      </c>
    </row>
    <row r="174" spans="2:6" ht="15.75">
      <c r="B174" s="16">
        <v>163</v>
      </c>
      <c r="C174" s="21">
        <f t="shared" si="20"/>
        <v>0</v>
      </c>
      <c r="D174" s="17">
        <f t="shared" si="21"/>
        <v>0</v>
      </c>
      <c r="E174" s="17">
        <f t="shared" si="22"/>
        <v>0</v>
      </c>
      <c r="F174" s="17">
        <f t="shared" si="23"/>
        <v>0</v>
      </c>
    </row>
    <row r="175" spans="2:6" ht="15.75">
      <c r="B175" s="16">
        <v>164</v>
      </c>
      <c r="C175" s="21">
        <f t="shared" si="20"/>
        <v>0</v>
      </c>
      <c r="D175" s="17">
        <f t="shared" si="21"/>
        <v>0</v>
      </c>
      <c r="E175" s="17">
        <f t="shared" si="22"/>
        <v>0</v>
      </c>
      <c r="F175" s="17">
        <f t="shared" si="23"/>
        <v>0</v>
      </c>
    </row>
    <row r="176" spans="2:6" ht="15.75">
      <c r="B176" s="16">
        <v>165</v>
      </c>
      <c r="C176" s="21">
        <f t="shared" si="20"/>
        <v>0</v>
      </c>
      <c r="D176" s="17">
        <f t="shared" si="21"/>
        <v>0</v>
      </c>
      <c r="E176" s="17">
        <f t="shared" si="22"/>
        <v>0</v>
      </c>
      <c r="F176" s="17">
        <f t="shared" si="23"/>
        <v>0</v>
      </c>
    </row>
    <row r="177" spans="2:6" ht="15.75">
      <c r="B177" s="16">
        <v>166</v>
      </c>
      <c r="C177" s="21">
        <f t="shared" si="20"/>
        <v>0</v>
      </c>
      <c r="D177" s="17">
        <f t="shared" si="21"/>
        <v>0</v>
      </c>
      <c r="E177" s="17">
        <f t="shared" si="22"/>
        <v>0</v>
      </c>
      <c r="F177" s="17">
        <f t="shared" si="23"/>
        <v>0</v>
      </c>
    </row>
    <row r="178" spans="2:6" ht="15.75">
      <c r="B178" s="16">
        <v>167</v>
      </c>
      <c r="C178" s="21">
        <f t="shared" si="20"/>
        <v>0</v>
      </c>
      <c r="D178" s="17">
        <f t="shared" si="21"/>
        <v>0</v>
      </c>
      <c r="E178" s="17">
        <f t="shared" si="22"/>
        <v>0</v>
      </c>
      <c r="F178" s="17">
        <f t="shared" si="23"/>
        <v>0</v>
      </c>
    </row>
    <row r="179" spans="2:6" ht="15.75">
      <c r="B179" s="16">
        <v>168</v>
      </c>
      <c r="C179" s="21">
        <f t="shared" si="20"/>
        <v>0</v>
      </c>
      <c r="D179" s="17">
        <f t="shared" si="21"/>
        <v>0</v>
      </c>
      <c r="E179" s="17">
        <f t="shared" si="22"/>
        <v>0</v>
      </c>
      <c r="F179" s="17">
        <f t="shared" si="23"/>
        <v>0</v>
      </c>
    </row>
    <row r="180" spans="2:6" ht="15.75">
      <c r="B180" s="16">
        <v>169</v>
      </c>
      <c r="C180" s="21">
        <f t="shared" si="20"/>
        <v>0</v>
      </c>
      <c r="D180" s="17">
        <f t="shared" si="21"/>
        <v>0</v>
      </c>
      <c r="E180" s="17">
        <f t="shared" si="22"/>
        <v>0</v>
      </c>
      <c r="F180" s="17">
        <f t="shared" si="23"/>
        <v>0</v>
      </c>
    </row>
    <row r="181" spans="2:6" ht="15.75">
      <c r="B181" s="16">
        <v>170</v>
      </c>
      <c r="C181" s="21">
        <f t="shared" si="20"/>
        <v>0</v>
      </c>
      <c r="D181" s="17">
        <f t="shared" si="21"/>
        <v>0</v>
      </c>
      <c r="E181" s="17">
        <f t="shared" si="22"/>
        <v>0</v>
      </c>
      <c r="F181" s="17">
        <f t="shared" si="23"/>
        <v>0</v>
      </c>
    </row>
    <row r="182" spans="2:6" ht="15.75">
      <c r="B182" s="16">
        <v>171</v>
      </c>
      <c r="C182" s="21">
        <f t="shared" si="20"/>
        <v>0</v>
      </c>
      <c r="D182" s="17">
        <f t="shared" si="21"/>
        <v>0</v>
      </c>
      <c r="E182" s="17">
        <f t="shared" si="22"/>
        <v>0</v>
      </c>
      <c r="F182" s="17">
        <f t="shared" si="23"/>
        <v>0</v>
      </c>
    </row>
    <row r="183" spans="2:6" ht="15.75">
      <c r="B183" s="16">
        <v>172</v>
      </c>
      <c r="C183" s="21">
        <f t="shared" si="20"/>
        <v>0</v>
      </c>
      <c r="D183" s="17">
        <f t="shared" si="21"/>
        <v>0</v>
      </c>
      <c r="E183" s="17">
        <f t="shared" si="22"/>
        <v>0</v>
      </c>
      <c r="F183" s="17">
        <f t="shared" si="23"/>
        <v>0</v>
      </c>
    </row>
    <row r="184" spans="2:6" ht="15.75">
      <c r="B184" s="16">
        <v>173</v>
      </c>
      <c r="C184" s="21">
        <f t="shared" si="20"/>
        <v>0</v>
      </c>
      <c r="D184" s="17">
        <f t="shared" si="21"/>
        <v>0</v>
      </c>
      <c r="E184" s="17">
        <f t="shared" si="22"/>
        <v>0</v>
      </c>
      <c r="F184" s="17">
        <f t="shared" si="23"/>
        <v>0</v>
      </c>
    </row>
    <row r="185" spans="2:6" ht="15.75">
      <c r="B185" s="16">
        <v>174</v>
      </c>
      <c r="C185" s="21">
        <f t="shared" si="20"/>
        <v>0</v>
      </c>
      <c r="D185" s="17">
        <f t="shared" si="21"/>
        <v>0</v>
      </c>
      <c r="E185" s="17">
        <f t="shared" si="22"/>
        <v>0</v>
      </c>
      <c r="F185" s="17">
        <f t="shared" si="23"/>
        <v>0</v>
      </c>
    </row>
    <row r="186" spans="2:6" ht="15.75">
      <c r="B186" s="16">
        <v>175</v>
      </c>
      <c r="C186" s="21">
        <f t="shared" si="20"/>
        <v>0</v>
      </c>
      <c r="D186" s="17">
        <f t="shared" si="21"/>
        <v>0</v>
      </c>
      <c r="E186" s="17">
        <f t="shared" si="22"/>
        <v>0</v>
      </c>
      <c r="F186" s="17">
        <f t="shared" si="23"/>
        <v>0</v>
      </c>
    </row>
    <row r="187" spans="2:6" ht="15.75">
      <c r="B187" s="16">
        <v>176</v>
      </c>
      <c r="C187" s="21">
        <f t="shared" si="20"/>
        <v>0</v>
      </c>
      <c r="D187" s="17">
        <f t="shared" si="21"/>
        <v>0</v>
      </c>
      <c r="E187" s="17">
        <f t="shared" si="22"/>
        <v>0</v>
      </c>
      <c r="F187" s="17">
        <f t="shared" si="23"/>
        <v>0</v>
      </c>
    </row>
    <row r="188" spans="2:6" ht="15.75">
      <c r="B188" s="16">
        <v>177</v>
      </c>
      <c r="C188" s="21">
        <f t="shared" si="20"/>
        <v>0</v>
      </c>
      <c r="D188" s="17">
        <f t="shared" si="21"/>
        <v>0</v>
      </c>
      <c r="E188" s="17">
        <f t="shared" si="22"/>
        <v>0</v>
      </c>
      <c r="F188" s="17">
        <f t="shared" si="23"/>
        <v>0</v>
      </c>
    </row>
    <row r="189" spans="2:6" ht="15.75">
      <c r="B189" s="16">
        <v>178</v>
      </c>
      <c r="C189" s="21">
        <f t="shared" si="20"/>
        <v>0</v>
      </c>
      <c r="D189" s="17">
        <f t="shared" si="21"/>
        <v>0</v>
      </c>
      <c r="E189" s="17">
        <f t="shared" si="22"/>
        <v>0</v>
      </c>
      <c r="F189" s="17">
        <f t="shared" si="23"/>
        <v>0</v>
      </c>
    </row>
    <row r="190" spans="2:6" ht="15.75">
      <c r="B190" s="16">
        <v>179</v>
      </c>
      <c r="C190" s="21">
        <f t="shared" si="20"/>
        <v>0</v>
      </c>
      <c r="D190" s="17">
        <f t="shared" si="21"/>
        <v>0</v>
      </c>
      <c r="E190" s="17">
        <f t="shared" si="22"/>
        <v>0</v>
      </c>
      <c r="F190" s="17">
        <f t="shared" si="23"/>
        <v>0</v>
      </c>
    </row>
    <row r="191" spans="2:6" ht="15.75">
      <c r="B191" s="16">
        <v>180</v>
      </c>
      <c r="C191" s="21">
        <f t="shared" si="20"/>
        <v>0</v>
      </c>
      <c r="D191" s="17">
        <f t="shared" si="21"/>
        <v>0</v>
      </c>
      <c r="E191" s="17">
        <f t="shared" si="22"/>
        <v>0</v>
      </c>
      <c r="F191" s="17">
        <f t="shared" si="23"/>
        <v>0</v>
      </c>
    </row>
    <row r="192" spans="2:6" ht="15.75">
      <c r="B192" s="16">
        <v>181</v>
      </c>
      <c r="C192" s="21">
        <f t="shared" si="20"/>
        <v>0</v>
      </c>
      <c r="D192" s="17">
        <f t="shared" si="21"/>
        <v>0</v>
      </c>
      <c r="E192" s="17">
        <f t="shared" si="22"/>
        <v>0</v>
      </c>
      <c r="F192" s="17">
        <f t="shared" si="23"/>
        <v>0</v>
      </c>
    </row>
    <row r="193" spans="2:6" ht="15.75">
      <c r="B193" s="16">
        <v>182</v>
      </c>
      <c r="C193" s="21">
        <f t="shared" si="20"/>
        <v>0</v>
      </c>
      <c r="D193" s="17">
        <f t="shared" si="21"/>
        <v>0</v>
      </c>
      <c r="E193" s="17">
        <f t="shared" si="22"/>
        <v>0</v>
      </c>
      <c r="F193" s="17">
        <f t="shared" si="23"/>
        <v>0</v>
      </c>
    </row>
    <row r="194" spans="2:6" ht="15.75">
      <c r="B194" s="16">
        <v>183</v>
      </c>
      <c r="C194" s="21">
        <f t="shared" si="20"/>
        <v>0</v>
      </c>
      <c r="D194" s="17">
        <f t="shared" si="21"/>
        <v>0</v>
      </c>
      <c r="E194" s="17">
        <f t="shared" si="22"/>
        <v>0</v>
      </c>
      <c r="F194" s="17">
        <f t="shared" si="23"/>
        <v>0</v>
      </c>
    </row>
    <row r="195" spans="2:6" ht="15.75">
      <c r="B195" s="16">
        <v>184</v>
      </c>
      <c r="C195" s="21">
        <f t="shared" si="20"/>
        <v>0</v>
      </c>
      <c r="D195" s="17">
        <f t="shared" si="21"/>
        <v>0</v>
      </c>
      <c r="E195" s="17">
        <f t="shared" si="22"/>
        <v>0</v>
      </c>
      <c r="F195" s="17">
        <f t="shared" si="23"/>
        <v>0</v>
      </c>
    </row>
    <row r="196" spans="2:6" ht="15.75">
      <c r="B196" s="16">
        <v>185</v>
      </c>
      <c r="C196" s="21">
        <f t="shared" si="20"/>
        <v>0</v>
      </c>
      <c r="D196" s="17">
        <f t="shared" si="21"/>
        <v>0</v>
      </c>
      <c r="E196" s="17">
        <f t="shared" si="22"/>
        <v>0</v>
      </c>
      <c r="F196" s="17">
        <f t="shared" si="23"/>
        <v>0</v>
      </c>
    </row>
    <row r="197" spans="2:6" ht="15.75">
      <c r="B197" s="16">
        <v>186</v>
      </c>
      <c r="C197" s="21">
        <f t="shared" si="20"/>
        <v>0</v>
      </c>
      <c r="D197" s="17">
        <f t="shared" si="21"/>
        <v>0</v>
      </c>
      <c r="E197" s="17">
        <f t="shared" si="22"/>
        <v>0</v>
      </c>
      <c r="F197" s="17">
        <f t="shared" si="23"/>
        <v>0</v>
      </c>
    </row>
    <row r="198" spans="2:6" ht="15.75">
      <c r="B198" s="16">
        <v>187</v>
      </c>
      <c r="C198" s="21">
        <f t="shared" si="20"/>
        <v>0</v>
      </c>
      <c r="D198" s="17">
        <f t="shared" si="21"/>
        <v>0</v>
      </c>
      <c r="E198" s="17">
        <f t="shared" si="22"/>
        <v>0</v>
      </c>
      <c r="F198" s="17">
        <f t="shared" si="23"/>
        <v>0</v>
      </c>
    </row>
    <row r="199" spans="2:6" ht="15.75">
      <c r="B199" s="16">
        <v>188</v>
      </c>
      <c r="C199" s="21">
        <f t="shared" si="20"/>
        <v>0</v>
      </c>
      <c r="D199" s="17">
        <f t="shared" si="21"/>
        <v>0</v>
      </c>
      <c r="E199" s="17">
        <f t="shared" si="22"/>
        <v>0</v>
      </c>
      <c r="F199" s="17">
        <f t="shared" si="23"/>
        <v>0</v>
      </c>
    </row>
    <row r="200" spans="2:6" ht="15.75">
      <c r="B200" s="16">
        <v>189</v>
      </c>
      <c r="C200" s="21">
        <f t="shared" si="20"/>
        <v>0</v>
      </c>
      <c r="D200" s="17">
        <f t="shared" si="21"/>
        <v>0</v>
      </c>
      <c r="E200" s="17">
        <f t="shared" si="22"/>
        <v>0</v>
      </c>
      <c r="F200" s="17">
        <f t="shared" si="23"/>
        <v>0</v>
      </c>
    </row>
    <row r="201" spans="2:6" ht="15.75">
      <c r="B201" s="16">
        <v>190</v>
      </c>
      <c r="C201" s="21">
        <f t="shared" si="20"/>
        <v>0</v>
      </c>
      <c r="D201" s="17">
        <f t="shared" si="21"/>
        <v>0</v>
      </c>
      <c r="E201" s="17">
        <f t="shared" si="22"/>
        <v>0</v>
      </c>
      <c r="F201" s="17">
        <f t="shared" si="23"/>
        <v>0</v>
      </c>
    </row>
    <row r="202" spans="2:6" ht="15.75">
      <c r="B202" s="16">
        <v>191</v>
      </c>
      <c r="C202" s="21">
        <f t="shared" si="20"/>
        <v>0</v>
      </c>
      <c r="D202" s="17">
        <f t="shared" si="21"/>
        <v>0</v>
      </c>
      <c r="E202" s="17">
        <f t="shared" si="22"/>
        <v>0</v>
      </c>
      <c r="F202" s="17">
        <f t="shared" si="23"/>
        <v>0</v>
      </c>
    </row>
    <row r="203" spans="2:6" ht="15.75">
      <c r="B203" s="16">
        <v>192</v>
      </c>
      <c r="C203" s="21">
        <f t="shared" si="20"/>
        <v>0</v>
      </c>
      <c r="D203" s="17">
        <f t="shared" si="21"/>
        <v>0</v>
      </c>
      <c r="E203" s="17">
        <f t="shared" si="22"/>
        <v>0</v>
      </c>
      <c r="F203" s="17">
        <f t="shared" si="23"/>
        <v>0</v>
      </c>
    </row>
    <row r="204" spans="2:6" ht="15.75">
      <c r="B204" s="16">
        <v>193</v>
      </c>
      <c r="C204" s="21">
        <f t="shared" si="20"/>
        <v>0</v>
      </c>
      <c r="D204" s="17">
        <f t="shared" si="21"/>
        <v>0</v>
      </c>
      <c r="E204" s="17">
        <f t="shared" si="22"/>
        <v>0</v>
      </c>
      <c r="F204" s="17">
        <f t="shared" si="23"/>
        <v>0</v>
      </c>
    </row>
    <row r="205" spans="2:6" ht="15.75">
      <c r="B205" s="16">
        <v>194</v>
      </c>
      <c r="C205" s="21">
        <f t="shared" si="20"/>
        <v>0</v>
      </c>
      <c r="D205" s="17">
        <f t="shared" si="21"/>
        <v>0</v>
      </c>
      <c r="E205" s="17">
        <f t="shared" si="22"/>
        <v>0</v>
      </c>
      <c r="F205" s="17">
        <f t="shared" si="23"/>
        <v>0</v>
      </c>
    </row>
    <row r="206" spans="2:6" ht="15.75">
      <c r="B206" s="16">
        <v>195</v>
      </c>
      <c r="C206" s="21">
        <f t="shared" si="20"/>
        <v>0</v>
      </c>
      <c r="D206" s="17">
        <f t="shared" si="21"/>
        <v>0</v>
      </c>
      <c r="E206" s="17">
        <f t="shared" si="22"/>
        <v>0</v>
      </c>
      <c r="F206" s="17">
        <f t="shared" si="23"/>
        <v>0</v>
      </c>
    </row>
    <row r="207" spans="2:6" ht="15.75">
      <c r="B207" s="16">
        <v>196</v>
      </c>
      <c r="C207" s="21">
        <f t="shared" si="20"/>
        <v>0</v>
      </c>
      <c r="D207" s="17">
        <f t="shared" si="21"/>
        <v>0</v>
      </c>
      <c r="E207" s="17">
        <f t="shared" si="22"/>
        <v>0</v>
      </c>
      <c r="F207" s="17">
        <f t="shared" si="23"/>
        <v>0</v>
      </c>
    </row>
    <row r="208" spans="2:6" ht="15.75">
      <c r="B208" s="16">
        <v>197</v>
      </c>
      <c r="C208" s="21">
        <f t="shared" si="20"/>
        <v>0</v>
      </c>
      <c r="D208" s="17">
        <f t="shared" si="21"/>
        <v>0</v>
      </c>
      <c r="E208" s="17">
        <f t="shared" si="22"/>
        <v>0</v>
      </c>
      <c r="F208" s="17">
        <f t="shared" si="23"/>
        <v>0</v>
      </c>
    </row>
    <row r="209" spans="2:6" ht="15.75">
      <c r="B209" s="16">
        <v>198</v>
      </c>
      <c r="C209" s="21">
        <f t="shared" si="20"/>
        <v>0</v>
      </c>
      <c r="D209" s="17">
        <f t="shared" si="21"/>
        <v>0</v>
      </c>
      <c r="E209" s="17">
        <f t="shared" si="22"/>
        <v>0</v>
      </c>
      <c r="F209" s="17">
        <f t="shared" si="23"/>
        <v>0</v>
      </c>
    </row>
    <row r="210" spans="2:6" ht="15.75">
      <c r="B210" s="16">
        <v>199</v>
      </c>
      <c r="C210" s="21">
        <f t="shared" si="20"/>
        <v>0</v>
      </c>
      <c r="D210" s="17">
        <f t="shared" si="21"/>
        <v>0</v>
      </c>
      <c r="E210" s="17">
        <f t="shared" si="22"/>
        <v>0</v>
      </c>
      <c r="F210" s="17">
        <f t="shared" si="23"/>
        <v>0</v>
      </c>
    </row>
    <row r="211" spans="2:6" ht="15.75">
      <c r="B211" s="16">
        <v>200</v>
      </c>
      <c r="C211" s="21">
        <f t="shared" si="20"/>
        <v>0</v>
      </c>
      <c r="D211" s="17">
        <f t="shared" si="21"/>
        <v>0</v>
      </c>
      <c r="E211" s="17">
        <f t="shared" si="22"/>
        <v>0</v>
      </c>
      <c r="F211" s="17">
        <f t="shared" si="23"/>
        <v>0</v>
      </c>
    </row>
    <row r="212" spans="2:6" ht="15.75">
      <c r="B212" s="16">
        <v>201</v>
      </c>
      <c r="C212" s="21">
        <f t="shared" si="20"/>
        <v>0</v>
      </c>
      <c r="D212" s="17">
        <f t="shared" si="21"/>
        <v>0</v>
      </c>
      <c r="E212" s="17">
        <f t="shared" si="22"/>
        <v>0</v>
      </c>
      <c r="F212" s="17">
        <f t="shared" si="23"/>
        <v>0</v>
      </c>
    </row>
    <row r="213" spans="2:6" ht="15.75">
      <c r="B213" s="16">
        <v>202</v>
      </c>
      <c r="C213" s="21">
        <f t="shared" si="20"/>
        <v>0</v>
      </c>
      <c r="D213" s="17">
        <f t="shared" si="21"/>
        <v>0</v>
      </c>
      <c r="E213" s="17">
        <f t="shared" si="22"/>
        <v>0</v>
      </c>
      <c r="F213" s="17">
        <f t="shared" si="23"/>
        <v>0</v>
      </c>
    </row>
    <row r="214" spans="2:6" ht="15.75">
      <c r="B214" s="16">
        <v>203</v>
      </c>
      <c r="C214" s="21">
        <f t="shared" si="20"/>
        <v>0</v>
      </c>
      <c r="D214" s="17">
        <f t="shared" si="21"/>
        <v>0</v>
      </c>
      <c r="E214" s="17">
        <f t="shared" si="22"/>
        <v>0</v>
      </c>
      <c r="F214" s="17">
        <f t="shared" si="23"/>
        <v>0</v>
      </c>
    </row>
    <row r="215" spans="2:6" ht="15.75">
      <c r="B215" s="16">
        <v>204</v>
      </c>
      <c r="C215" s="21">
        <f t="shared" si="20"/>
        <v>0</v>
      </c>
      <c r="D215" s="17">
        <f t="shared" si="21"/>
        <v>0</v>
      </c>
      <c r="E215" s="17">
        <f t="shared" si="22"/>
        <v>0</v>
      </c>
      <c r="F215" s="17">
        <f t="shared" si="23"/>
        <v>0</v>
      </c>
    </row>
    <row r="216" spans="2:6" ht="15.75">
      <c r="B216" s="16">
        <v>205</v>
      </c>
      <c r="C216" s="21">
        <f t="shared" si="20"/>
        <v>0</v>
      </c>
      <c r="D216" s="17">
        <f t="shared" si="21"/>
        <v>0</v>
      </c>
      <c r="E216" s="17">
        <f t="shared" si="22"/>
        <v>0</v>
      </c>
      <c r="F216" s="17">
        <f t="shared" si="23"/>
        <v>0</v>
      </c>
    </row>
    <row r="217" spans="2:6" ht="15.75">
      <c r="B217" s="16">
        <v>206</v>
      </c>
      <c r="C217" s="21">
        <f t="shared" si="20"/>
        <v>0</v>
      </c>
      <c r="D217" s="17">
        <f t="shared" si="21"/>
        <v>0</v>
      </c>
      <c r="E217" s="17">
        <f t="shared" si="22"/>
        <v>0</v>
      </c>
      <c r="F217" s="17">
        <f t="shared" si="23"/>
        <v>0</v>
      </c>
    </row>
    <row r="218" spans="2:6" ht="15.75">
      <c r="B218" s="16">
        <v>207</v>
      </c>
      <c r="C218" s="21">
        <f t="shared" si="20"/>
        <v>0</v>
      </c>
      <c r="D218" s="17">
        <f t="shared" si="21"/>
        <v>0</v>
      </c>
      <c r="E218" s="17">
        <f t="shared" si="22"/>
        <v>0</v>
      </c>
      <c r="F218" s="17">
        <f t="shared" si="23"/>
        <v>0</v>
      </c>
    </row>
    <row r="219" spans="2:6" ht="15.75">
      <c r="B219" s="16">
        <v>208</v>
      </c>
      <c r="C219" s="21">
        <f t="shared" si="20"/>
        <v>0</v>
      </c>
      <c r="D219" s="17">
        <f t="shared" si="21"/>
        <v>0</v>
      </c>
      <c r="E219" s="17">
        <f t="shared" si="22"/>
        <v>0</v>
      </c>
      <c r="F219" s="17">
        <f t="shared" si="23"/>
        <v>0</v>
      </c>
    </row>
    <row r="220" spans="2:6" ht="15.75">
      <c r="B220" s="16">
        <v>209</v>
      </c>
      <c r="C220" s="21">
        <f t="shared" si="20"/>
        <v>0</v>
      </c>
      <c r="D220" s="17">
        <f t="shared" si="21"/>
        <v>0</v>
      </c>
      <c r="E220" s="17">
        <f t="shared" si="22"/>
        <v>0</v>
      </c>
      <c r="F220" s="17">
        <f t="shared" si="23"/>
        <v>0</v>
      </c>
    </row>
    <row r="221" spans="2:6" ht="15.75">
      <c r="B221" s="16">
        <v>210</v>
      </c>
      <c r="C221" s="21">
        <f t="shared" si="20"/>
        <v>0</v>
      </c>
      <c r="D221" s="17">
        <f t="shared" si="21"/>
        <v>0</v>
      </c>
      <c r="E221" s="17">
        <f t="shared" si="22"/>
        <v>0</v>
      </c>
      <c r="F221" s="17">
        <f t="shared" si="23"/>
        <v>0</v>
      </c>
    </row>
    <row r="222" spans="2:6" ht="15.75">
      <c r="B222" s="16">
        <v>211</v>
      </c>
      <c r="C222" s="21">
        <f aca="true" t="shared" si="24" ref="C222:C285">IF(F221&gt;$C$6,$C$6,F221+D222)</f>
        <v>0</v>
      </c>
      <c r="D222" s="17">
        <f aca="true" t="shared" si="25" ref="D222:D285">+$C$4*F221/12</f>
        <v>0</v>
      </c>
      <c r="E222" s="17">
        <f aca="true" t="shared" si="26" ref="E222:E285">+C222-D222</f>
        <v>0</v>
      </c>
      <c r="F222" s="17">
        <f aca="true" t="shared" si="27" ref="F222:F285">+F221-E222</f>
        <v>0</v>
      </c>
    </row>
    <row r="223" spans="2:6" ht="15.75">
      <c r="B223" s="16">
        <v>212</v>
      </c>
      <c r="C223" s="21">
        <f t="shared" si="24"/>
        <v>0</v>
      </c>
      <c r="D223" s="17">
        <f t="shared" si="25"/>
        <v>0</v>
      </c>
      <c r="E223" s="17">
        <f t="shared" si="26"/>
        <v>0</v>
      </c>
      <c r="F223" s="17">
        <f t="shared" si="27"/>
        <v>0</v>
      </c>
    </row>
    <row r="224" spans="2:6" ht="15.75">
      <c r="B224" s="16">
        <v>213</v>
      </c>
      <c r="C224" s="21">
        <f t="shared" si="24"/>
        <v>0</v>
      </c>
      <c r="D224" s="17">
        <f t="shared" si="25"/>
        <v>0</v>
      </c>
      <c r="E224" s="17">
        <f t="shared" si="26"/>
        <v>0</v>
      </c>
      <c r="F224" s="17">
        <f t="shared" si="27"/>
        <v>0</v>
      </c>
    </row>
    <row r="225" spans="2:6" ht="15.75">
      <c r="B225" s="16">
        <v>214</v>
      </c>
      <c r="C225" s="21">
        <f t="shared" si="24"/>
        <v>0</v>
      </c>
      <c r="D225" s="17">
        <f t="shared" si="25"/>
        <v>0</v>
      </c>
      <c r="E225" s="17">
        <f t="shared" si="26"/>
        <v>0</v>
      </c>
      <c r="F225" s="17">
        <f t="shared" si="27"/>
        <v>0</v>
      </c>
    </row>
    <row r="226" spans="2:6" ht="15.75">
      <c r="B226" s="16">
        <v>215</v>
      </c>
      <c r="C226" s="21">
        <f t="shared" si="24"/>
        <v>0</v>
      </c>
      <c r="D226" s="17">
        <f t="shared" si="25"/>
        <v>0</v>
      </c>
      <c r="E226" s="17">
        <f t="shared" si="26"/>
        <v>0</v>
      </c>
      <c r="F226" s="17">
        <f t="shared" si="27"/>
        <v>0</v>
      </c>
    </row>
    <row r="227" spans="2:6" ht="15.75">
      <c r="B227" s="16">
        <v>216</v>
      </c>
      <c r="C227" s="21">
        <f t="shared" si="24"/>
        <v>0</v>
      </c>
      <c r="D227" s="17">
        <f t="shared" si="25"/>
        <v>0</v>
      </c>
      <c r="E227" s="17">
        <f t="shared" si="26"/>
        <v>0</v>
      </c>
      <c r="F227" s="17">
        <f t="shared" si="27"/>
        <v>0</v>
      </c>
    </row>
    <row r="228" spans="2:6" ht="15.75">
      <c r="B228" s="16">
        <v>217</v>
      </c>
      <c r="C228" s="21">
        <f t="shared" si="24"/>
        <v>0</v>
      </c>
      <c r="D228" s="17">
        <f t="shared" si="25"/>
        <v>0</v>
      </c>
      <c r="E228" s="17">
        <f t="shared" si="26"/>
        <v>0</v>
      </c>
      <c r="F228" s="17">
        <f t="shared" si="27"/>
        <v>0</v>
      </c>
    </row>
    <row r="229" spans="2:6" ht="15.75">
      <c r="B229" s="16">
        <v>218</v>
      </c>
      <c r="C229" s="21">
        <f t="shared" si="24"/>
        <v>0</v>
      </c>
      <c r="D229" s="17">
        <f t="shared" si="25"/>
        <v>0</v>
      </c>
      <c r="E229" s="17">
        <f t="shared" si="26"/>
        <v>0</v>
      </c>
      <c r="F229" s="17">
        <f t="shared" si="27"/>
        <v>0</v>
      </c>
    </row>
    <row r="230" spans="2:6" ht="15.75">
      <c r="B230" s="16">
        <v>219</v>
      </c>
      <c r="C230" s="21">
        <f t="shared" si="24"/>
        <v>0</v>
      </c>
      <c r="D230" s="17">
        <f t="shared" si="25"/>
        <v>0</v>
      </c>
      <c r="E230" s="17">
        <f t="shared" si="26"/>
        <v>0</v>
      </c>
      <c r="F230" s="17">
        <f t="shared" si="27"/>
        <v>0</v>
      </c>
    </row>
    <row r="231" spans="2:6" ht="15.75">
      <c r="B231" s="16">
        <v>220</v>
      </c>
      <c r="C231" s="21">
        <f t="shared" si="24"/>
        <v>0</v>
      </c>
      <c r="D231" s="17">
        <f t="shared" si="25"/>
        <v>0</v>
      </c>
      <c r="E231" s="17">
        <f t="shared" si="26"/>
        <v>0</v>
      </c>
      <c r="F231" s="17">
        <f t="shared" si="27"/>
        <v>0</v>
      </c>
    </row>
    <row r="232" spans="2:6" ht="15.75">
      <c r="B232" s="16">
        <v>221</v>
      </c>
      <c r="C232" s="21">
        <f t="shared" si="24"/>
        <v>0</v>
      </c>
      <c r="D232" s="17">
        <f t="shared" si="25"/>
        <v>0</v>
      </c>
      <c r="E232" s="17">
        <f t="shared" si="26"/>
        <v>0</v>
      </c>
      <c r="F232" s="17">
        <f t="shared" si="27"/>
        <v>0</v>
      </c>
    </row>
    <row r="233" spans="2:6" ht="15.75">
      <c r="B233" s="16">
        <v>222</v>
      </c>
      <c r="C233" s="21">
        <f t="shared" si="24"/>
        <v>0</v>
      </c>
      <c r="D233" s="17">
        <f t="shared" si="25"/>
        <v>0</v>
      </c>
      <c r="E233" s="17">
        <f t="shared" si="26"/>
        <v>0</v>
      </c>
      <c r="F233" s="17">
        <f t="shared" si="27"/>
        <v>0</v>
      </c>
    </row>
    <row r="234" spans="2:6" ht="15.75">
      <c r="B234" s="16">
        <v>223</v>
      </c>
      <c r="C234" s="21">
        <f t="shared" si="24"/>
        <v>0</v>
      </c>
      <c r="D234" s="17">
        <f t="shared" si="25"/>
        <v>0</v>
      </c>
      <c r="E234" s="17">
        <f t="shared" si="26"/>
        <v>0</v>
      </c>
      <c r="F234" s="17">
        <f t="shared" si="27"/>
        <v>0</v>
      </c>
    </row>
    <row r="235" spans="2:6" ht="15.75">
      <c r="B235" s="16">
        <v>224</v>
      </c>
      <c r="C235" s="21">
        <f t="shared" si="24"/>
        <v>0</v>
      </c>
      <c r="D235" s="17">
        <f t="shared" si="25"/>
        <v>0</v>
      </c>
      <c r="E235" s="17">
        <f t="shared" si="26"/>
        <v>0</v>
      </c>
      <c r="F235" s="17">
        <f t="shared" si="27"/>
        <v>0</v>
      </c>
    </row>
    <row r="236" spans="2:6" ht="15.75">
      <c r="B236" s="16">
        <v>225</v>
      </c>
      <c r="C236" s="21">
        <f t="shared" si="24"/>
        <v>0</v>
      </c>
      <c r="D236" s="17">
        <f t="shared" si="25"/>
        <v>0</v>
      </c>
      <c r="E236" s="17">
        <f t="shared" si="26"/>
        <v>0</v>
      </c>
      <c r="F236" s="17">
        <f t="shared" si="27"/>
        <v>0</v>
      </c>
    </row>
    <row r="237" spans="2:6" ht="15.75">
      <c r="B237" s="16">
        <v>226</v>
      </c>
      <c r="C237" s="21">
        <f t="shared" si="24"/>
        <v>0</v>
      </c>
      <c r="D237" s="17">
        <f t="shared" si="25"/>
        <v>0</v>
      </c>
      <c r="E237" s="17">
        <f t="shared" si="26"/>
        <v>0</v>
      </c>
      <c r="F237" s="17">
        <f t="shared" si="27"/>
        <v>0</v>
      </c>
    </row>
    <row r="238" spans="2:6" ht="15.75">
      <c r="B238" s="16">
        <v>227</v>
      </c>
      <c r="C238" s="21">
        <f t="shared" si="24"/>
        <v>0</v>
      </c>
      <c r="D238" s="17">
        <f t="shared" si="25"/>
        <v>0</v>
      </c>
      <c r="E238" s="17">
        <f t="shared" si="26"/>
        <v>0</v>
      </c>
      <c r="F238" s="17">
        <f t="shared" si="27"/>
        <v>0</v>
      </c>
    </row>
    <row r="239" spans="2:6" ht="15.75">
      <c r="B239" s="16">
        <v>228</v>
      </c>
      <c r="C239" s="21">
        <f t="shared" si="24"/>
        <v>0</v>
      </c>
      <c r="D239" s="17">
        <f t="shared" si="25"/>
        <v>0</v>
      </c>
      <c r="E239" s="17">
        <f t="shared" si="26"/>
        <v>0</v>
      </c>
      <c r="F239" s="17">
        <f t="shared" si="27"/>
        <v>0</v>
      </c>
    </row>
    <row r="240" spans="2:6" ht="15.75">
      <c r="B240" s="16">
        <v>229</v>
      </c>
      <c r="C240" s="21">
        <f t="shared" si="24"/>
        <v>0</v>
      </c>
      <c r="D240" s="17">
        <f t="shared" si="25"/>
        <v>0</v>
      </c>
      <c r="E240" s="17">
        <f t="shared" si="26"/>
        <v>0</v>
      </c>
      <c r="F240" s="17">
        <f t="shared" si="27"/>
        <v>0</v>
      </c>
    </row>
    <row r="241" spans="2:6" ht="15.75">
      <c r="B241" s="16">
        <v>230</v>
      </c>
      <c r="C241" s="21">
        <f t="shared" si="24"/>
        <v>0</v>
      </c>
      <c r="D241" s="17">
        <f t="shared" si="25"/>
        <v>0</v>
      </c>
      <c r="E241" s="17">
        <f t="shared" si="26"/>
        <v>0</v>
      </c>
      <c r="F241" s="17">
        <f t="shared" si="27"/>
        <v>0</v>
      </c>
    </row>
    <row r="242" spans="2:6" ht="15.75">
      <c r="B242" s="16">
        <v>231</v>
      </c>
      <c r="C242" s="21">
        <f t="shared" si="24"/>
        <v>0</v>
      </c>
      <c r="D242" s="17">
        <f t="shared" si="25"/>
        <v>0</v>
      </c>
      <c r="E242" s="17">
        <f t="shared" si="26"/>
        <v>0</v>
      </c>
      <c r="F242" s="17">
        <f t="shared" si="27"/>
        <v>0</v>
      </c>
    </row>
    <row r="243" spans="2:6" ht="15.75">
      <c r="B243" s="16">
        <v>232</v>
      </c>
      <c r="C243" s="21">
        <f t="shared" si="24"/>
        <v>0</v>
      </c>
      <c r="D243" s="17">
        <f t="shared" si="25"/>
        <v>0</v>
      </c>
      <c r="E243" s="17">
        <f t="shared" si="26"/>
        <v>0</v>
      </c>
      <c r="F243" s="17">
        <f t="shared" si="27"/>
        <v>0</v>
      </c>
    </row>
    <row r="244" spans="2:6" ht="15.75">
      <c r="B244" s="16">
        <v>233</v>
      </c>
      <c r="C244" s="21">
        <f t="shared" si="24"/>
        <v>0</v>
      </c>
      <c r="D244" s="17">
        <f t="shared" si="25"/>
        <v>0</v>
      </c>
      <c r="E244" s="17">
        <f t="shared" si="26"/>
        <v>0</v>
      </c>
      <c r="F244" s="17">
        <f t="shared" si="27"/>
        <v>0</v>
      </c>
    </row>
    <row r="245" spans="2:6" ht="15.75">
      <c r="B245" s="16">
        <v>234</v>
      </c>
      <c r="C245" s="21">
        <f t="shared" si="24"/>
        <v>0</v>
      </c>
      <c r="D245" s="17">
        <f t="shared" si="25"/>
        <v>0</v>
      </c>
      <c r="E245" s="17">
        <f t="shared" si="26"/>
        <v>0</v>
      </c>
      <c r="F245" s="17">
        <f t="shared" si="27"/>
        <v>0</v>
      </c>
    </row>
    <row r="246" spans="2:6" ht="15.75">
      <c r="B246" s="16">
        <v>235</v>
      </c>
      <c r="C246" s="21">
        <f t="shared" si="24"/>
        <v>0</v>
      </c>
      <c r="D246" s="17">
        <f t="shared" si="25"/>
        <v>0</v>
      </c>
      <c r="E246" s="17">
        <f t="shared" si="26"/>
        <v>0</v>
      </c>
      <c r="F246" s="17">
        <f t="shared" si="27"/>
        <v>0</v>
      </c>
    </row>
    <row r="247" spans="2:6" ht="15.75">
      <c r="B247" s="16">
        <v>236</v>
      </c>
      <c r="C247" s="21">
        <f t="shared" si="24"/>
        <v>0</v>
      </c>
      <c r="D247" s="17">
        <f t="shared" si="25"/>
        <v>0</v>
      </c>
      <c r="E247" s="17">
        <f t="shared" si="26"/>
        <v>0</v>
      </c>
      <c r="F247" s="17">
        <f t="shared" si="27"/>
        <v>0</v>
      </c>
    </row>
    <row r="248" spans="2:6" ht="15.75">
      <c r="B248" s="16">
        <v>237</v>
      </c>
      <c r="C248" s="21">
        <f t="shared" si="24"/>
        <v>0</v>
      </c>
      <c r="D248" s="17">
        <f t="shared" si="25"/>
        <v>0</v>
      </c>
      <c r="E248" s="17">
        <f t="shared" si="26"/>
        <v>0</v>
      </c>
      <c r="F248" s="17">
        <f t="shared" si="27"/>
        <v>0</v>
      </c>
    </row>
    <row r="249" spans="2:6" ht="15.75">
      <c r="B249" s="16">
        <v>238</v>
      </c>
      <c r="C249" s="21">
        <f t="shared" si="24"/>
        <v>0</v>
      </c>
      <c r="D249" s="17">
        <f t="shared" si="25"/>
        <v>0</v>
      </c>
      <c r="E249" s="17">
        <f t="shared" si="26"/>
        <v>0</v>
      </c>
      <c r="F249" s="17">
        <f t="shared" si="27"/>
        <v>0</v>
      </c>
    </row>
    <row r="250" spans="2:6" ht="15.75">
      <c r="B250" s="16">
        <v>239</v>
      </c>
      <c r="C250" s="21">
        <f t="shared" si="24"/>
        <v>0</v>
      </c>
      <c r="D250" s="17">
        <f t="shared" si="25"/>
        <v>0</v>
      </c>
      <c r="E250" s="17">
        <f t="shared" si="26"/>
        <v>0</v>
      </c>
      <c r="F250" s="17">
        <f t="shared" si="27"/>
        <v>0</v>
      </c>
    </row>
    <row r="251" spans="2:6" ht="15.75">
      <c r="B251" s="16">
        <v>240</v>
      </c>
      <c r="C251" s="21">
        <f t="shared" si="24"/>
        <v>0</v>
      </c>
      <c r="D251" s="17">
        <f t="shared" si="25"/>
        <v>0</v>
      </c>
      <c r="E251" s="17">
        <f t="shared" si="26"/>
        <v>0</v>
      </c>
      <c r="F251" s="17">
        <f t="shared" si="27"/>
        <v>0</v>
      </c>
    </row>
    <row r="252" spans="2:6" ht="15.75">
      <c r="B252" s="16">
        <v>241</v>
      </c>
      <c r="C252" s="21">
        <f t="shared" si="24"/>
        <v>0</v>
      </c>
      <c r="D252" s="17">
        <f t="shared" si="25"/>
        <v>0</v>
      </c>
      <c r="E252" s="17">
        <f t="shared" si="26"/>
        <v>0</v>
      </c>
      <c r="F252" s="17">
        <f t="shared" si="27"/>
        <v>0</v>
      </c>
    </row>
    <row r="253" spans="2:6" ht="15.75">
      <c r="B253" s="16">
        <v>242</v>
      </c>
      <c r="C253" s="21">
        <f t="shared" si="24"/>
        <v>0</v>
      </c>
      <c r="D253" s="17">
        <f t="shared" si="25"/>
        <v>0</v>
      </c>
      <c r="E253" s="17">
        <f t="shared" si="26"/>
        <v>0</v>
      </c>
      <c r="F253" s="17">
        <f t="shared" si="27"/>
        <v>0</v>
      </c>
    </row>
    <row r="254" spans="2:6" ht="15.75">
      <c r="B254" s="16">
        <v>243</v>
      </c>
      <c r="C254" s="21">
        <f t="shared" si="24"/>
        <v>0</v>
      </c>
      <c r="D254" s="17">
        <f t="shared" si="25"/>
        <v>0</v>
      </c>
      <c r="E254" s="17">
        <f t="shared" si="26"/>
        <v>0</v>
      </c>
      <c r="F254" s="17">
        <f t="shared" si="27"/>
        <v>0</v>
      </c>
    </row>
    <row r="255" spans="2:6" ht="15.75">
      <c r="B255" s="16">
        <v>244</v>
      </c>
      <c r="C255" s="21">
        <f t="shared" si="24"/>
        <v>0</v>
      </c>
      <c r="D255" s="17">
        <f t="shared" si="25"/>
        <v>0</v>
      </c>
      <c r="E255" s="17">
        <f t="shared" si="26"/>
        <v>0</v>
      </c>
      <c r="F255" s="17">
        <f t="shared" si="27"/>
        <v>0</v>
      </c>
    </row>
    <row r="256" spans="2:6" ht="15.75">
      <c r="B256" s="16">
        <v>245</v>
      </c>
      <c r="C256" s="21">
        <f t="shared" si="24"/>
        <v>0</v>
      </c>
      <c r="D256" s="17">
        <f t="shared" si="25"/>
        <v>0</v>
      </c>
      <c r="E256" s="17">
        <f t="shared" si="26"/>
        <v>0</v>
      </c>
      <c r="F256" s="17">
        <f t="shared" si="27"/>
        <v>0</v>
      </c>
    </row>
    <row r="257" spans="2:6" ht="15.75">
      <c r="B257" s="16">
        <v>246</v>
      </c>
      <c r="C257" s="21">
        <f t="shared" si="24"/>
        <v>0</v>
      </c>
      <c r="D257" s="17">
        <f t="shared" si="25"/>
        <v>0</v>
      </c>
      <c r="E257" s="17">
        <f t="shared" si="26"/>
        <v>0</v>
      </c>
      <c r="F257" s="17">
        <f t="shared" si="27"/>
        <v>0</v>
      </c>
    </row>
    <row r="258" spans="2:6" ht="15.75">
      <c r="B258" s="16">
        <v>247</v>
      </c>
      <c r="C258" s="21">
        <f t="shared" si="24"/>
        <v>0</v>
      </c>
      <c r="D258" s="17">
        <f t="shared" si="25"/>
        <v>0</v>
      </c>
      <c r="E258" s="17">
        <f t="shared" si="26"/>
        <v>0</v>
      </c>
      <c r="F258" s="17">
        <f t="shared" si="27"/>
        <v>0</v>
      </c>
    </row>
    <row r="259" spans="2:6" ht="15.75">
      <c r="B259" s="16">
        <v>248</v>
      </c>
      <c r="C259" s="21">
        <f t="shared" si="24"/>
        <v>0</v>
      </c>
      <c r="D259" s="17">
        <f t="shared" si="25"/>
        <v>0</v>
      </c>
      <c r="E259" s="17">
        <f t="shared" si="26"/>
        <v>0</v>
      </c>
      <c r="F259" s="17">
        <f t="shared" si="27"/>
        <v>0</v>
      </c>
    </row>
    <row r="260" spans="2:6" ht="15.75">
      <c r="B260" s="16">
        <v>249</v>
      </c>
      <c r="C260" s="21">
        <f t="shared" si="24"/>
        <v>0</v>
      </c>
      <c r="D260" s="17">
        <f t="shared" si="25"/>
        <v>0</v>
      </c>
      <c r="E260" s="17">
        <f t="shared" si="26"/>
        <v>0</v>
      </c>
      <c r="F260" s="17">
        <f t="shared" si="27"/>
        <v>0</v>
      </c>
    </row>
    <row r="261" spans="2:6" ht="15.75">
      <c r="B261" s="16">
        <v>250</v>
      </c>
      <c r="C261" s="21">
        <f t="shared" si="24"/>
        <v>0</v>
      </c>
      <c r="D261" s="17">
        <f t="shared" si="25"/>
        <v>0</v>
      </c>
      <c r="E261" s="17">
        <f t="shared" si="26"/>
        <v>0</v>
      </c>
      <c r="F261" s="17">
        <f t="shared" si="27"/>
        <v>0</v>
      </c>
    </row>
    <row r="262" spans="2:6" ht="15.75">
      <c r="B262" s="16">
        <v>251</v>
      </c>
      <c r="C262" s="21">
        <f t="shared" si="24"/>
        <v>0</v>
      </c>
      <c r="D262" s="17">
        <f t="shared" si="25"/>
        <v>0</v>
      </c>
      <c r="E262" s="17">
        <f t="shared" si="26"/>
        <v>0</v>
      </c>
      <c r="F262" s="17">
        <f t="shared" si="27"/>
        <v>0</v>
      </c>
    </row>
    <row r="263" spans="2:6" ht="15.75">
      <c r="B263" s="16">
        <v>252</v>
      </c>
      <c r="C263" s="21">
        <f t="shared" si="24"/>
        <v>0</v>
      </c>
      <c r="D263" s="17">
        <f t="shared" si="25"/>
        <v>0</v>
      </c>
      <c r="E263" s="17">
        <f t="shared" si="26"/>
        <v>0</v>
      </c>
      <c r="F263" s="17">
        <f t="shared" si="27"/>
        <v>0</v>
      </c>
    </row>
    <row r="264" spans="2:6" ht="15.75">
      <c r="B264" s="16">
        <v>253</v>
      </c>
      <c r="C264" s="21">
        <f t="shared" si="24"/>
        <v>0</v>
      </c>
      <c r="D264" s="17">
        <f t="shared" si="25"/>
        <v>0</v>
      </c>
      <c r="E264" s="17">
        <f t="shared" si="26"/>
        <v>0</v>
      </c>
      <c r="F264" s="17">
        <f t="shared" si="27"/>
        <v>0</v>
      </c>
    </row>
    <row r="265" spans="2:6" ht="15.75">
      <c r="B265" s="16">
        <v>254</v>
      </c>
      <c r="C265" s="21">
        <f t="shared" si="24"/>
        <v>0</v>
      </c>
      <c r="D265" s="17">
        <f t="shared" si="25"/>
        <v>0</v>
      </c>
      <c r="E265" s="17">
        <f t="shared" si="26"/>
        <v>0</v>
      </c>
      <c r="F265" s="17">
        <f t="shared" si="27"/>
        <v>0</v>
      </c>
    </row>
    <row r="266" spans="2:6" ht="15.75">
      <c r="B266" s="16">
        <v>255</v>
      </c>
      <c r="C266" s="21">
        <f t="shared" si="24"/>
        <v>0</v>
      </c>
      <c r="D266" s="17">
        <f t="shared" si="25"/>
        <v>0</v>
      </c>
      <c r="E266" s="17">
        <f t="shared" si="26"/>
        <v>0</v>
      </c>
      <c r="F266" s="17">
        <f t="shared" si="27"/>
        <v>0</v>
      </c>
    </row>
    <row r="267" spans="2:6" ht="15.75">
      <c r="B267" s="16">
        <v>256</v>
      </c>
      <c r="C267" s="21">
        <f t="shared" si="24"/>
        <v>0</v>
      </c>
      <c r="D267" s="17">
        <f t="shared" si="25"/>
        <v>0</v>
      </c>
      <c r="E267" s="17">
        <f t="shared" si="26"/>
        <v>0</v>
      </c>
      <c r="F267" s="17">
        <f t="shared" si="27"/>
        <v>0</v>
      </c>
    </row>
    <row r="268" spans="2:6" ht="15.75">
      <c r="B268" s="16">
        <v>257</v>
      </c>
      <c r="C268" s="21">
        <f t="shared" si="24"/>
        <v>0</v>
      </c>
      <c r="D268" s="17">
        <f t="shared" si="25"/>
        <v>0</v>
      </c>
      <c r="E268" s="17">
        <f t="shared" si="26"/>
        <v>0</v>
      </c>
      <c r="F268" s="17">
        <f t="shared" si="27"/>
        <v>0</v>
      </c>
    </row>
    <row r="269" spans="2:6" ht="15.75">
      <c r="B269" s="16">
        <v>258</v>
      </c>
      <c r="C269" s="21">
        <f t="shared" si="24"/>
        <v>0</v>
      </c>
      <c r="D269" s="17">
        <f t="shared" si="25"/>
        <v>0</v>
      </c>
      <c r="E269" s="17">
        <f t="shared" si="26"/>
        <v>0</v>
      </c>
      <c r="F269" s="17">
        <f t="shared" si="27"/>
        <v>0</v>
      </c>
    </row>
    <row r="270" spans="2:6" ht="15.75">
      <c r="B270" s="16">
        <v>259</v>
      </c>
      <c r="C270" s="21">
        <f t="shared" si="24"/>
        <v>0</v>
      </c>
      <c r="D270" s="17">
        <f t="shared" si="25"/>
        <v>0</v>
      </c>
      <c r="E270" s="17">
        <f t="shared" si="26"/>
        <v>0</v>
      </c>
      <c r="F270" s="17">
        <f t="shared" si="27"/>
        <v>0</v>
      </c>
    </row>
    <row r="271" spans="2:6" ht="15.75">
      <c r="B271" s="16">
        <v>260</v>
      </c>
      <c r="C271" s="21">
        <f t="shared" si="24"/>
        <v>0</v>
      </c>
      <c r="D271" s="17">
        <f t="shared" si="25"/>
        <v>0</v>
      </c>
      <c r="E271" s="17">
        <f t="shared" si="26"/>
        <v>0</v>
      </c>
      <c r="F271" s="17">
        <f t="shared" si="27"/>
        <v>0</v>
      </c>
    </row>
    <row r="272" spans="2:6" ht="15.75">
      <c r="B272" s="16">
        <v>261</v>
      </c>
      <c r="C272" s="21">
        <f t="shared" si="24"/>
        <v>0</v>
      </c>
      <c r="D272" s="17">
        <f t="shared" si="25"/>
        <v>0</v>
      </c>
      <c r="E272" s="17">
        <f t="shared" si="26"/>
        <v>0</v>
      </c>
      <c r="F272" s="17">
        <f t="shared" si="27"/>
        <v>0</v>
      </c>
    </row>
    <row r="273" spans="2:6" ht="15.75">
      <c r="B273" s="16">
        <v>262</v>
      </c>
      <c r="C273" s="21">
        <f t="shared" si="24"/>
        <v>0</v>
      </c>
      <c r="D273" s="17">
        <f t="shared" si="25"/>
        <v>0</v>
      </c>
      <c r="E273" s="17">
        <f t="shared" si="26"/>
        <v>0</v>
      </c>
      <c r="F273" s="17">
        <f t="shared" si="27"/>
        <v>0</v>
      </c>
    </row>
    <row r="274" spans="2:6" ht="15.75">
      <c r="B274" s="16">
        <v>263</v>
      </c>
      <c r="C274" s="21">
        <f t="shared" si="24"/>
        <v>0</v>
      </c>
      <c r="D274" s="17">
        <f t="shared" si="25"/>
        <v>0</v>
      </c>
      <c r="E274" s="17">
        <f t="shared" si="26"/>
        <v>0</v>
      </c>
      <c r="F274" s="17">
        <f t="shared" si="27"/>
        <v>0</v>
      </c>
    </row>
    <row r="275" spans="2:6" ht="15.75">
      <c r="B275" s="16">
        <v>264</v>
      </c>
      <c r="C275" s="21">
        <f t="shared" si="24"/>
        <v>0</v>
      </c>
      <c r="D275" s="17">
        <f t="shared" si="25"/>
        <v>0</v>
      </c>
      <c r="E275" s="17">
        <f t="shared" si="26"/>
        <v>0</v>
      </c>
      <c r="F275" s="17">
        <f t="shared" si="27"/>
        <v>0</v>
      </c>
    </row>
    <row r="276" spans="2:6" ht="15.75">
      <c r="B276" s="16">
        <v>265</v>
      </c>
      <c r="C276" s="21">
        <f t="shared" si="24"/>
        <v>0</v>
      </c>
      <c r="D276" s="17">
        <f t="shared" si="25"/>
        <v>0</v>
      </c>
      <c r="E276" s="17">
        <f t="shared" si="26"/>
        <v>0</v>
      </c>
      <c r="F276" s="17">
        <f t="shared" si="27"/>
        <v>0</v>
      </c>
    </row>
    <row r="277" spans="2:6" ht="15.75">
      <c r="B277" s="16">
        <v>266</v>
      </c>
      <c r="C277" s="21">
        <f t="shared" si="24"/>
        <v>0</v>
      </c>
      <c r="D277" s="17">
        <f t="shared" si="25"/>
        <v>0</v>
      </c>
      <c r="E277" s="17">
        <f t="shared" si="26"/>
        <v>0</v>
      </c>
      <c r="F277" s="17">
        <f t="shared" si="27"/>
        <v>0</v>
      </c>
    </row>
    <row r="278" spans="2:6" ht="15.75">
      <c r="B278" s="16">
        <v>267</v>
      </c>
      <c r="C278" s="21">
        <f t="shared" si="24"/>
        <v>0</v>
      </c>
      <c r="D278" s="17">
        <f t="shared" si="25"/>
        <v>0</v>
      </c>
      <c r="E278" s="17">
        <f t="shared" si="26"/>
        <v>0</v>
      </c>
      <c r="F278" s="17">
        <f t="shared" si="27"/>
        <v>0</v>
      </c>
    </row>
    <row r="279" spans="2:6" ht="15.75">
      <c r="B279" s="16">
        <v>268</v>
      </c>
      <c r="C279" s="21">
        <f t="shared" si="24"/>
        <v>0</v>
      </c>
      <c r="D279" s="17">
        <f t="shared" si="25"/>
        <v>0</v>
      </c>
      <c r="E279" s="17">
        <f t="shared" si="26"/>
        <v>0</v>
      </c>
      <c r="F279" s="17">
        <f t="shared" si="27"/>
        <v>0</v>
      </c>
    </row>
    <row r="280" spans="2:6" ht="15.75">
      <c r="B280" s="16">
        <v>269</v>
      </c>
      <c r="C280" s="21">
        <f t="shared" si="24"/>
        <v>0</v>
      </c>
      <c r="D280" s="17">
        <f t="shared" si="25"/>
        <v>0</v>
      </c>
      <c r="E280" s="17">
        <f t="shared" si="26"/>
        <v>0</v>
      </c>
      <c r="F280" s="17">
        <f t="shared" si="27"/>
        <v>0</v>
      </c>
    </row>
    <row r="281" spans="2:6" ht="15.75">
      <c r="B281" s="16">
        <v>270</v>
      </c>
      <c r="C281" s="21">
        <f t="shared" si="24"/>
        <v>0</v>
      </c>
      <c r="D281" s="17">
        <f t="shared" si="25"/>
        <v>0</v>
      </c>
      <c r="E281" s="17">
        <f t="shared" si="26"/>
        <v>0</v>
      </c>
      <c r="F281" s="17">
        <f t="shared" si="27"/>
        <v>0</v>
      </c>
    </row>
    <row r="282" spans="2:6" ht="15.75">
      <c r="B282" s="16">
        <v>271</v>
      </c>
      <c r="C282" s="21">
        <f t="shared" si="24"/>
        <v>0</v>
      </c>
      <c r="D282" s="17">
        <f t="shared" si="25"/>
        <v>0</v>
      </c>
      <c r="E282" s="17">
        <f t="shared" si="26"/>
        <v>0</v>
      </c>
      <c r="F282" s="17">
        <f t="shared" si="27"/>
        <v>0</v>
      </c>
    </row>
    <row r="283" spans="2:6" ht="15.75">
      <c r="B283" s="16">
        <v>272</v>
      </c>
      <c r="C283" s="21">
        <f t="shared" si="24"/>
        <v>0</v>
      </c>
      <c r="D283" s="17">
        <f t="shared" si="25"/>
        <v>0</v>
      </c>
      <c r="E283" s="17">
        <f t="shared" si="26"/>
        <v>0</v>
      </c>
      <c r="F283" s="17">
        <f t="shared" si="27"/>
        <v>0</v>
      </c>
    </row>
    <row r="284" spans="2:6" ht="15.75">
      <c r="B284" s="16">
        <v>273</v>
      </c>
      <c r="C284" s="21">
        <f t="shared" si="24"/>
        <v>0</v>
      </c>
      <c r="D284" s="17">
        <f t="shared" si="25"/>
        <v>0</v>
      </c>
      <c r="E284" s="17">
        <f t="shared" si="26"/>
        <v>0</v>
      </c>
      <c r="F284" s="17">
        <f t="shared" si="27"/>
        <v>0</v>
      </c>
    </row>
    <row r="285" spans="2:6" ht="15.75">
      <c r="B285" s="16">
        <v>274</v>
      </c>
      <c r="C285" s="21">
        <f t="shared" si="24"/>
        <v>0</v>
      </c>
      <c r="D285" s="17">
        <f t="shared" si="25"/>
        <v>0</v>
      </c>
      <c r="E285" s="17">
        <f t="shared" si="26"/>
        <v>0</v>
      </c>
      <c r="F285" s="17">
        <f t="shared" si="27"/>
        <v>0</v>
      </c>
    </row>
    <row r="286" spans="2:6" ht="15.75">
      <c r="B286" s="16">
        <v>275</v>
      </c>
      <c r="C286" s="21">
        <f aca="true" t="shared" si="28" ref="C286:C349">IF(F285&gt;$C$6,$C$6,F285+D286)</f>
        <v>0</v>
      </c>
      <c r="D286" s="17">
        <f aca="true" t="shared" si="29" ref="D286:D349">+$C$4*F285/12</f>
        <v>0</v>
      </c>
      <c r="E286" s="17">
        <f aca="true" t="shared" si="30" ref="E286:E349">+C286-D286</f>
        <v>0</v>
      </c>
      <c r="F286" s="17">
        <f aca="true" t="shared" si="31" ref="F286:F349">+F285-E286</f>
        <v>0</v>
      </c>
    </row>
    <row r="287" spans="2:6" ht="15.75">
      <c r="B287" s="16">
        <v>276</v>
      </c>
      <c r="C287" s="21">
        <f t="shared" si="28"/>
        <v>0</v>
      </c>
      <c r="D287" s="17">
        <f t="shared" si="29"/>
        <v>0</v>
      </c>
      <c r="E287" s="17">
        <f t="shared" si="30"/>
        <v>0</v>
      </c>
      <c r="F287" s="17">
        <f t="shared" si="31"/>
        <v>0</v>
      </c>
    </row>
    <row r="288" spans="2:6" ht="15.75">
      <c r="B288" s="16">
        <v>277</v>
      </c>
      <c r="C288" s="21">
        <f t="shared" si="28"/>
        <v>0</v>
      </c>
      <c r="D288" s="17">
        <f t="shared" si="29"/>
        <v>0</v>
      </c>
      <c r="E288" s="17">
        <f t="shared" si="30"/>
        <v>0</v>
      </c>
      <c r="F288" s="17">
        <f t="shared" si="31"/>
        <v>0</v>
      </c>
    </row>
    <row r="289" spans="2:6" ht="15.75">
      <c r="B289" s="16">
        <v>278</v>
      </c>
      <c r="C289" s="21">
        <f t="shared" si="28"/>
        <v>0</v>
      </c>
      <c r="D289" s="17">
        <f t="shared" si="29"/>
        <v>0</v>
      </c>
      <c r="E289" s="17">
        <f t="shared" si="30"/>
        <v>0</v>
      </c>
      <c r="F289" s="17">
        <f t="shared" si="31"/>
        <v>0</v>
      </c>
    </row>
    <row r="290" spans="2:6" ht="15.75">
      <c r="B290" s="16">
        <v>279</v>
      </c>
      <c r="C290" s="21">
        <f t="shared" si="28"/>
        <v>0</v>
      </c>
      <c r="D290" s="17">
        <f t="shared" si="29"/>
        <v>0</v>
      </c>
      <c r="E290" s="17">
        <f t="shared" si="30"/>
        <v>0</v>
      </c>
      <c r="F290" s="17">
        <f t="shared" si="31"/>
        <v>0</v>
      </c>
    </row>
    <row r="291" spans="2:6" ht="15.75">
      <c r="B291" s="16">
        <v>280</v>
      </c>
      <c r="C291" s="21">
        <f t="shared" si="28"/>
        <v>0</v>
      </c>
      <c r="D291" s="17">
        <f t="shared" si="29"/>
        <v>0</v>
      </c>
      <c r="E291" s="17">
        <f t="shared" si="30"/>
        <v>0</v>
      </c>
      <c r="F291" s="17">
        <f t="shared" si="31"/>
        <v>0</v>
      </c>
    </row>
    <row r="292" spans="2:6" ht="15.75">
      <c r="B292" s="16">
        <v>281</v>
      </c>
      <c r="C292" s="21">
        <f t="shared" si="28"/>
        <v>0</v>
      </c>
      <c r="D292" s="17">
        <f t="shared" si="29"/>
        <v>0</v>
      </c>
      <c r="E292" s="17">
        <f t="shared" si="30"/>
        <v>0</v>
      </c>
      <c r="F292" s="17">
        <f t="shared" si="31"/>
        <v>0</v>
      </c>
    </row>
    <row r="293" spans="2:6" ht="15.75">
      <c r="B293" s="16">
        <v>282</v>
      </c>
      <c r="C293" s="21">
        <f t="shared" si="28"/>
        <v>0</v>
      </c>
      <c r="D293" s="17">
        <f t="shared" si="29"/>
        <v>0</v>
      </c>
      <c r="E293" s="17">
        <f t="shared" si="30"/>
        <v>0</v>
      </c>
      <c r="F293" s="17">
        <f t="shared" si="31"/>
        <v>0</v>
      </c>
    </row>
    <row r="294" spans="2:6" ht="15.75">
      <c r="B294" s="16">
        <v>283</v>
      </c>
      <c r="C294" s="21">
        <f t="shared" si="28"/>
        <v>0</v>
      </c>
      <c r="D294" s="17">
        <f t="shared" si="29"/>
        <v>0</v>
      </c>
      <c r="E294" s="17">
        <f t="shared" si="30"/>
        <v>0</v>
      </c>
      <c r="F294" s="17">
        <f t="shared" si="31"/>
        <v>0</v>
      </c>
    </row>
    <row r="295" spans="2:6" ht="15.75">
      <c r="B295" s="16">
        <v>284</v>
      </c>
      <c r="C295" s="21">
        <f t="shared" si="28"/>
        <v>0</v>
      </c>
      <c r="D295" s="17">
        <f t="shared" si="29"/>
        <v>0</v>
      </c>
      <c r="E295" s="17">
        <f t="shared" si="30"/>
        <v>0</v>
      </c>
      <c r="F295" s="17">
        <f t="shared" si="31"/>
        <v>0</v>
      </c>
    </row>
    <row r="296" spans="2:6" ht="15.75">
      <c r="B296" s="16">
        <v>285</v>
      </c>
      <c r="C296" s="21">
        <f t="shared" si="28"/>
        <v>0</v>
      </c>
      <c r="D296" s="17">
        <f t="shared" si="29"/>
        <v>0</v>
      </c>
      <c r="E296" s="17">
        <f t="shared" si="30"/>
        <v>0</v>
      </c>
      <c r="F296" s="17">
        <f t="shared" si="31"/>
        <v>0</v>
      </c>
    </row>
    <row r="297" spans="2:6" ht="15.75">
      <c r="B297" s="16">
        <v>286</v>
      </c>
      <c r="C297" s="21">
        <f t="shared" si="28"/>
        <v>0</v>
      </c>
      <c r="D297" s="17">
        <f t="shared" si="29"/>
        <v>0</v>
      </c>
      <c r="E297" s="17">
        <f t="shared" si="30"/>
        <v>0</v>
      </c>
      <c r="F297" s="17">
        <f t="shared" si="31"/>
        <v>0</v>
      </c>
    </row>
    <row r="298" spans="2:6" ht="15.75">
      <c r="B298" s="16">
        <v>287</v>
      </c>
      <c r="C298" s="21">
        <f t="shared" si="28"/>
        <v>0</v>
      </c>
      <c r="D298" s="17">
        <f t="shared" si="29"/>
        <v>0</v>
      </c>
      <c r="E298" s="17">
        <f t="shared" si="30"/>
        <v>0</v>
      </c>
      <c r="F298" s="17">
        <f t="shared" si="31"/>
        <v>0</v>
      </c>
    </row>
    <row r="299" spans="2:6" ht="15.75">
      <c r="B299" s="16">
        <v>288</v>
      </c>
      <c r="C299" s="21">
        <f t="shared" si="28"/>
        <v>0</v>
      </c>
      <c r="D299" s="17">
        <f t="shared" si="29"/>
        <v>0</v>
      </c>
      <c r="E299" s="17">
        <f t="shared" si="30"/>
        <v>0</v>
      </c>
      <c r="F299" s="17">
        <f t="shared" si="31"/>
        <v>0</v>
      </c>
    </row>
    <row r="300" spans="2:6" ht="15.75">
      <c r="B300" s="16">
        <v>289</v>
      </c>
      <c r="C300" s="21">
        <f t="shared" si="28"/>
        <v>0</v>
      </c>
      <c r="D300" s="17">
        <f t="shared" si="29"/>
        <v>0</v>
      </c>
      <c r="E300" s="17">
        <f t="shared" si="30"/>
        <v>0</v>
      </c>
      <c r="F300" s="17">
        <f t="shared" si="31"/>
        <v>0</v>
      </c>
    </row>
    <row r="301" spans="2:6" ht="15.75">
      <c r="B301" s="16">
        <v>290</v>
      </c>
      <c r="C301" s="21">
        <f t="shared" si="28"/>
        <v>0</v>
      </c>
      <c r="D301" s="17">
        <f t="shared" si="29"/>
        <v>0</v>
      </c>
      <c r="E301" s="17">
        <f t="shared" si="30"/>
        <v>0</v>
      </c>
      <c r="F301" s="17">
        <f t="shared" si="31"/>
        <v>0</v>
      </c>
    </row>
    <row r="302" spans="2:6" ht="15.75">
      <c r="B302" s="16">
        <v>291</v>
      </c>
      <c r="C302" s="21">
        <f t="shared" si="28"/>
        <v>0</v>
      </c>
      <c r="D302" s="17">
        <f t="shared" si="29"/>
        <v>0</v>
      </c>
      <c r="E302" s="17">
        <f t="shared" si="30"/>
        <v>0</v>
      </c>
      <c r="F302" s="17">
        <f t="shared" si="31"/>
        <v>0</v>
      </c>
    </row>
    <row r="303" spans="2:6" ht="15.75">
      <c r="B303" s="16">
        <v>292</v>
      </c>
      <c r="C303" s="21">
        <f t="shared" si="28"/>
        <v>0</v>
      </c>
      <c r="D303" s="17">
        <f t="shared" si="29"/>
        <v>0</v>
      </c>
      <c r="E303" s="17">
        <f t="shared" si="30"/>
        <v>0</v>
      </c>
      <c r="F303" s="17">
        <f t="shared" si="31"/>
        <v>0</v>
      </c>
    </row>
    <row r="304" spans="2:6" ht="15.75">
      <c r="B304" s="16">
        <v>293</v>
      </c>
      <c r="C304" s="21">
        <f t="shared" si="28"/>
        <v>0</v>
      </c>
      <c r="D304" s="17">
        <f t="shared" si="29"/>
        <v>0</v>
      </c>
      <c r="E304" s="17">
        <f t="shared" si="30"/>
        <v>0</v>
      </c>
      <c r="F304" s="17">
        <f t="shared" si="31"/>
        <v>0</v>
      </c>
    </row>
    <row r="305" spans="2:6" ht="15.75">
      <c r="B305" s="16">
        <v>294</v>
      </c>
      <c r="C305" s="21">
        <f t="shared" si="28"/>
        <v>0</v>
      </c>
      <c r="D305" s="17">
        <f t="shared" si="29"/>
        <v>0</v>
      </c>
      <c r="E305" s="17">
        <f t="shared" si="30"/>
        <v>0</v>
      </c>
      <c r="F305" s="17">
        <f t="shared" si="31"/>
        <v>0</v>
      </c>
    </row>
    <row r="306" spans="2:6" ht="15.75">
      <c r="B306" s="16">
        <v>295</v>
      </c>
      <c r="C306" s="21">
        <f t="shared" si="28"/>
        <v>0</v>
      </c>
      <c r="D306" s="17">
        <f t="shared" si="29"/>
        <v>0</v>
      </c>
      <c r="E306" s="17">
        <f t="shared" si="30"/>
        <v>0</v>
      </c>
      <c r="F306" s="17">
        <f t="shared" si="31"/>
        <v>0</v>
      </c>
    </row>
    <row r="307" spans="2:6" ht="15.75">
      <c r="B307" s="16">
        <v>296</v>
      </c>
      <c r="C307" s="21">
        <f t="shared" si="28"/>
        <v>0</v>
      </c>
      <c r="D307" s="17">
        <f t="shared" si="29"/>
        <v>0</v>
      </c>
      <c r="E307" s="17">
        <f t="shared" si="30"/>
        <v>0</v>
      </c>
      <c r="F307" s="17">
        <f t="shared" si="31"/>
        <v>0</v>
      </c>
    </row>
    <row r="308" spans="2:6" ht="15.75">
      <c r="B308" s="16">
        <v>297</v>
      </c>
      <c r="C308" s="21">
        <f t="shared" si="28"/>
        <v>0</v>
      </c>
      <c r="D308" s="17">
        <f t="shared" si="29"/>
        <v>0</v>
      </c>
      <c r="E308" s="17">
        <f t="shared" si="30"/>
        <v>0</v>
      </c>
      <c r="F308" s="17">
        <f t="shared" si="31"/>
        <v>0</v>
      </c>
    </row>
    <row r="309" spans="2:6" ht="15.75">
      <c r="B309" s="16">
        <v>298</v>
      </c>
      <c r="C309" s="21">
        <f t="shared" si="28"/>
        <v>0</v>
      </c>
      <c r="D309" s="17">
        <f t="shared" si="29"/>
        <v>0</v>
      </c>
      <c r="E309" s="17">
        <f t="shared" si="30"/>
        <v>0</v>
      </c>
      <c r="F309" s="17">
        <f t="shared" si="31"/>
        <v>0</v>
      </c>
    </row>
    <row r="310" spans="2:6" ht="15.75">
      <c r="B310" s="16">
        <v>299</v>
      </c>
      <c r="C310" s="21">
        <f t="shared" si="28"/>
        <v>0</v>
      </c>
      <c r="D310" s="17">
        <f t="shared" si="29"/>
        <v>0</v>
      </c>
      <c r="E310" s="17">
        <f t="shared" si="30"/>
        <v>0</v>
      </c>
      <c r="F310" s="17">
        <f t="shared" si="31"/>
        <v>0</v>
      </c>
    </row>
    <row r="311" spans="2:6" ht="15.75">
      <c r="B311" s="16">
        <v>300</v>
      </c>
      <c r="C311" s="21">
        <f t="shared" si="28"/>
        <v>0</v>
      </c>
      <c r="D311" s="17">
        <f t="shared" si="29"/>
        <v>0</v>
      </c>
      <c r="E311" s="17">
        <f t="shared" si="30"/>
        <v>0</v>
      </c>
      <c r="F311" s="17">
        <f t="shared" si="31"/>
        <v>0</v>
      </c>
    </row>
    <row r="312" spans="2:6" ht="15.75">
      <c r="B312" s="16">
        <v>301</v>
      </c>
      <c r="C312" s="21">
        <f t="shared" si="28"/>
        <v>0</v>
      </c>
      <c r="D312" s="17">
        <f t="shared" si="29"/>
        <v>0</v>
      </c>
      <c r="E312" s="17">
        <f t="shared" si="30"/>
        <v>0</v>
      </c>
      <c r="F312" s="17">
        <f t="shared" si="31"/>
        <v>0</v>
      </c>
    </row>
    <row r="313" spans="2:6" ht="15.75">
      <c r="B313" s="16">
        <v>302</v>
      </c>
      <c r="C313" s="21">
        <f t="shared" si="28"/>
        <v>0</v>
      </c>
      <c r="D313" s="17">
        <f t="shared" si="29"/>
        <v>0</v>
      </c>
      <c r="E313" s="17">
        <f t="shared" si="30"/>
        <v>0</v>
      </c>
      <c r="F313" s="17">
        <f t="shared" si="31"/>
        <v>0</v>
      </c>
    </row>
    <row r="314" spans="2:6" ht="15.75">
      <c r="B314" s="16">
        <v>303</v>
      </c>
      <c r="C314" s="21">
        <f t="shared" si="28"/>
        <v>0</v>
      </c>
      <c r="D314" s="17">
        <f t="shared" si="29"/>
        <v>0</v>
      </c>
      <c r="E314" s="17">
        <f t="shared" si="30"/>
        <v>0</v>
      </c>
      <c r="F314" s="17">
        <f t="shared" si="31"/>
        <v>0</v>
      </c>
    </row>
    <row r="315" spans="2:6" ht="15.75">
      <c r="B315" s="16">
        <v>304</v>
      </c>
      <c r="C315" s="21">
        <f t="shared" si="28"/>
        <v>0</v>
      </c>
      <c r="D315" s="17">
        <f t="shared" si="29"/>
        <v>0</v>
      </c>
      <c r="E315" s="17">
        <f t="shared" si="30"/>
        <v>0</v>
      </c>
      <c r="F315" s="17">
        <f t="shared" si="31"/>
        <v>0</v>
      </c>
    </row>
    <row r="316" spans="2:6" ht="15.75">
      <c r="B316" s="16">
        <v>305</v>
      </c>
      <c r="C316" s="21">
        <f t="shared" si="28"/>
        <v>0</v>
      </c>
      <c r="D316" s="17">
        <f t="shared" si="29"/>
        <v>0</v>
      </c>
      <c r="E316" s="17">
        <f t="shared" si="30"/>
        <v>0</v>
      </c>
      <c r="F316" s="17">
        <f t="shared" si="31"/>
        <v>0</v>
      </c>
    </row>
    <row r="317" spans="2:6" ht="15.75">
      <c r="B317" s="16">
        <v>306</v>
      </c>
      <c r="C317" s="21">
        <f t="shared" si="28"/>
        <v>0</v>
      </c>
      <c r="D317" s="17">
        <f t="shared" si="29"/>
        <v>0</v>
      </c>
      <c r="E317" s="17">
        <f t="shared" si="30"/>
        <v>0</v>
      </c>
      <c r="F317" s="17">
        <f t="shared" si="31"/>
        <v>0</v>
      </c>
    </row>
    <row r="318" spans="2:6" ht="15.75">
      <c r="B318" s="16">
        <v>307</v>
      </c>
      <c r="C318" s="21">
        <f t="shared" si="28"/>
        <v>0</v>
      </c>
      <c r="D318" s="17">
        <f t="shared" si="29"/>
        <v>0</v>
      </c>
      <c r="E318" s="17">
        <f t="shared" si="30"/>
        <v>0</v>
      </c>
      <c r="F318" s="17">
        <f t="shared" si="31"/>
        <v>0</v>
      </c>
    </row>
    <row r="319" spans="2:6" ht="15.75">
      <c r="B319" s="16">
        <v>308</v>
      </c>
      <c r="C319" s="21">
        <f t="shared" si="28"/>
        <v>0</v>
      </c>
      <c r="D319" s="17">
        <f t="shared" si="29"/>
        <v>0</v>
      </c>
      <c r="E319" s="17">
        <f t="shared" si="30"/>
        <v>0</v>
      </c>
      <c r="F319" s="17">
        <f t="shared" si="31"/>
        <v>0</v>
      </c>
    </row>
    <row r="320" spans="2:6" ht="15.75">
      <c r="B320" s="16">
        <v>309</v>
      </c>
      <c r="C320" s="21">
        <f t="shared" si="28"/>
        <v>0</v>
      </c>
      <c r="D320" s="17">
        <f t="shared" si="29"/>
        <v>0</v>
      </c>
      <c r="E320" s="17">
        <f t="shared" si="30"/>
        <v>0</v>
      </c>
      <c r="F320" s="17">
        <f t="shared" si="31"/>
        <v>0</v>
      </c>
    </row>
    <row r="321" spans="2:6" ht="15.75">
      <c r="B321" s="16">
        <v>310</v>
      </c>
      <c r="C321" s="21">
        <f t="shared" si="28"/>
        <v>0</v>
      </c>
      <c r="D321" s="17">
        <f t="shared" si="29"/>
        <v>0</v>
      </c>
      <c r="E321" s="17">
        <f t="shared" si="30"/>
        <v>0</v>
      </c>
      <c r="F321" s="17">
        <f t="shared" si="31"/>
        <v>0</v>
      </c>
    </row>
    <row r="322" spans="2:6" ht="15.75">
      <c r="B322" s="16">
        <v>311</v>
      </c>
      <c r="C322" s="21">
        <f t="shared" si="28"/>
        <v>0</v>
      </c>
      <c r="D322" s="17">
        <f t="shared" si="29"/>
        <v>0</v>
      </c>
      <c r="E322" s="17">
        <f t="shared" si="30"/>
        <v>0</v>
      </c>
      <c r="F322" s="17">
        <f t="shared" si="31"/>
        <v>0</v>
      </c>
    </row>
    <row r="323" spans="2:6" ht="15.75">
      <c r="B323" s="16">
        <v>312</v>
      </c>
      <c r="C323" s="21">
        <f t="shared" si="28"/>
        <v>0</v>
      </c>
      <c r="D323" s="17">
        <f t="shared" si="29"/>
        <v>0</v>
      </c>
      <c r="E323" s="17">
        <f t="shared" si="30"/>
        <v>0</v>
      </c>
      <c r="F323" s="17">
        <f t="shared" si="31"/>
        <v>0</v>
      </c>
    </row>
    <row r="324" spans="2:6" ht="15.75">
      <c r="B324" s="16">
        <v>313</v>
      </c>
      <c r="C324" s="21">
        <f t="shared" si="28"/>
        <v>0</v>
      </c>
      <c r="D324" s="17">
        <f t="shared" si="29"/>
        <v>0</v>
      </c>
      <c r="E324" s="17">
        <f t="shared" si="30"/>
        <v>0</v>
      </c>
      <c r="F324" s="17">
        <f t="shared" si="31"/>
        <v>0</v>
      </c>
    </row>
    <row r="325" spans="2:6" ht="15.75">
      <c r="B325" s="16">
        <v>314</v>
      </c>
      <c r="C325" s="21">
        <f t="shared" si="28"/>
        <v>0</v>
      </c>
      <c r="D325" s="17">
        <f t="shared" si="29"/>
        <v>0</v>
      </c>
      <c r="E325" s="17">
        <f t="shared" si="30"/>
        <v>0</v>
      </c>
      <c r="F325" s="17">
        <f t="shared" si="31"/>
        <v>0</v>
      </c>
    </row>
    <row r="326" spans="2:6" ht="15.75">
      <c r="B326" s="16">
        <v>315</v>
      </c>
      <c r="C326" s="21">
        <f t="shared" si="28"/>
        <v>0</v>
      </c>
      <c r="D326" s="17">
        <f t="shared" si="29"/>
        <v>0</v>
      </c>
      <c r="E326" s="17">
        <f t="shared" si="30"/>
        <v>0</v>
      </c>
      <c r="F326" s="17">
        <f t="shared" si="31"/>
        <v>0</v>
      </c>
    </row>
    <row r="327" spans="2:6" ht="15.75">
      <c r="B327" s="16">
        <v>316</v>
      </c>
      <c r="C327" s="21">
        <f t="shared" si="28"/>
        <v>0</v>
      </c>
      <c r="D327" s="17">
        <f t="shared" si="29"/>
        <v>0</v>
      </c>
      <c r="E327" s="17">
        <f t="shared" si="30"/>
        <v>0</v>
      </c>
      <c r="F327" s="17">
        <f t="shared" si="31"/>
        <v>0</v>
      </c>
    </row>
    <row r="328" spans="2:6" ht="15.75">
      <c r="B328" s="16">
        <v>317</v>
      </c>
      <c r="C328" s="21">
        <f t="shared" si="28"/>
        <v>0</v>
      </c>
      <c r="D328" s="17">
        <f t="shared" si="29"/>
        <v>0</v>
      </c>
      <c r="E328" s="17">
        <f t="shared" si="30"/>
        <v>0</v>
      </c>
      <c r="F328" s="17">
        <f t="shared" si="31"/>
        <v>0</v>
      </c>
    </row>
    <row r="329" spans="2:6" ht="15.75">
      <c r="B329" s="16">
        <v>318</v>
      </c>
      <c r="C329" s="21">
        <f t="shared" si="28"/>
        <v>0</v>
      </c>
      <c r="D329" s="17">
        <f t="shared" si="29"/>
        <v>0</v>
      </c>
      <c r="E329" s="17">
        <f t="shared" si="30"/>
        <v>0</v>
      </c>
      <c r="F329" s="17">
        <f t="shared" si="31"/>
        <v>0</v>
      </c>
    </row>
    <row r="330" spans="2:6" ht="15.75">
      <c r="B330" s="16">
        <v>319</v>
      </c>
      <c r="C330" s="21">
        <f t="shared" si="28"/>
        <v>0</v>
      </c>
      <c r="D330" s="17">
        <f t="shared" si="29"/>
        <v>0</v>
      </c>
      <c r="E330" s="17">
        <f t="shared" si="30"/>
        <v>0</v>
      </c>
      <c r="F330" s="17">
        <f t="shared" si="31"/>
        <v>0</v>
      </c>
    </row>
    <row r="331" spans="2:6" ht="15.75">
      <c r="B331" s="16">
        <v>320</v>
      </c>
      <c r="C331" s="21">
        <f t="shared" si="28"/>
        <v>0</v>
      </c>
      <c r="D331" s="17">
        <f t="shared" si="29"/>
        <v>0</v>
      </c>
      <c r="E331" s="17">
        <f t="shared" si="30"/>
        <v>0</v>
      </c>
      <c r="F331" s="17">
        <f t="shared" si="31"/>
        <v>0</v>
      </c>
    </row>
    <row r="332" spans="2:6" ht="15.75">
      <c r="B332" s="16">
        <v>321</v>
      </c>
      <c r="C332" s="21">
        <f t="shared" si="28"/>
        <v>0</v>
      </c>
      <c r="D332" s="17">
        <f t="shared" si="29"/>
        <v>0</v>
      </c>
      <c r="E332" s="17">
        <f t="shared" si="30"/>
        <v>0</v>
      </c>
      <c r="F332" s="17">
        <f t="shared" si="31"/>
        <v>0</v>
      </c>
    </row>
    <row r="333" spans="2:6" ht="15.75">
      <c r="B333" s="16">
        <v>322</v>
      </c>
      <c r="C333" s="21">
        <f t="shared" si="28"/>
        <v>0</v>
      </c>
      <c r="D333" s="17">
        <f t="shared" si="29"/>
        <v>0</v>
      </c>
      <c r="E333" s="17">
        <f t="shared" si="30"/>
        <v>0</v>
      </c>
      <c r="F333" s="17">
        <f t="shared" si="31"/>
        <v>0</v>
      </c>
    </row>
    <row r="334" spans="2:6" ht="15.75">
      <c r="B334" s="16">
        <v>323</v>
      </c>
      <c r="C334" s="21">
        <f t="shared" si="28"/>
        <v>0</v>
      </c>
      <c r="D334" s="17">
        <f t="shared" si="29"/>
        <v>0</v>
      </c>
      <c r="E334" s="17">
        <f t="shared" si="30"/>
        <v>0</v>
      </c>
      <c r="F334" s="17">
        <f t="shared" si="31"/>
        <v>0</v>
      </c>
    </row>
    <row r="335" spans="2:6" ht="15.75">
      <c r="B335" s="16">
        <v>324</v>
      </c>
      <c r="C335" s="21">
        <f t="shared" si="28"/>
        <v>0</v>
      </c>
      <c r="D335" s="17">
        <f t="shared" si="29"/>
        <v>0</v>
      </c>
      <c r="E335" s="17">
        <f t="shared" si="30"/>
        <v>0</v>
      </c>
      <c r="F335" s="17">
        <f t="shared" si="31"/>
        <v>0</v>
      </c>
    </row>
    <row r="336" spans="2:6" ht="15.75">
      <c r="B336" s="16">
        <v>325</v>
      </c>
      <c r="C336" s="21">
        <f t="shared" si="28"/>
        <v>0</v>
      </c>
      <c r="D336" s="17">
        <f t="shared" si="29"/>
        <v>0</v>
      </c>
      <c r="E336" s="17">
        <f t="shared" si="30"/>
        <v>0</v>
      </c>
      <c r="F336" s="17">
        <f t="shared" si="31"/>
        <v>0</v>
      </c>
    </row>
    <row r="337" spans="2:6" ht="15.75">
      <c r="B337" s="16">
        <v>326</v>
      </c>
      <c r="C337" s="21">
        <f t="shared" si="28"/>
        <v>0</v>
      </c>
      <c r="D337" s="17">
        <f t="shared" si="29"/>
        <v>0</v>
      </c>
      <c r="E337" s="17">
        <f t="shared" si="30"/>
        <v>0</v>
      </c>
      <c r="F337" s="17">
        <f t="shared" si="31"/>
        <v>0</v>
      </c>
    </row>
    <row r="338" spans="2:6" ht="15.75">
      <c r="B338" s="16">
        <v>327</v>
      </c>
      <c r="C338" s="21">
        <f t="shared" si="28"/>
        <v>0</v>
      </c>
      <c r="D338" s="17">
        <f t="shared" si="29"/>
        <v>0</v>
      </c>
      <c r="E338" s="17">
        <f t="shared" si="30"/>
        <v>0</v>
      </c>
      <c r="F338" s="17">
        <f t="shared" si="31"/>
        <v>0</v>
      </c>
    </row>
    <row r="339" spans="2:6" ht="15.75">
      <c r="B339" s="16">
        <v>328</v>
      </c>
      <c r="C339" s="21">
        <f t="shared" si="28"/>
        <v>0</v>
      </c>
      <c r="D339" s="17">
        <f t="shared" si="29"/>
        <v>0</v>
      </c>
      <c r="E339" s="17">
        <f t="shared" si="30"/>
        <v>0</v>
      </c>
      <c r="F339" s="17">
        <f t="shared" si="31"/>
        <v>0</v>
      </c>
    </row>
    <row r="340" spans="2:6" ht="15.75">
      <c r="B340" s="16">
        <v>329</v>
      </c>
      <c r="C340" s="21">
        <f t="shared" si="28"/>
        <v>0</v>
      </c>
      <c r="D340" s="17">
        <f t="shared" si="29"/>
        <v>0</v>
      </c>
      <c r="E340" s="17">
        <f t="shared" si="30"/>
        <v>0</v>
      </c>
      <c r="F340" s="17">
        <f t="shared" si="31"/>
        <v>0</v>
      </c>
    </row>
    <row r="341" spans="2:6" ht="15.75">
      <c r="B341" s="16">
        <v>330</v>
      </c>
      <c r="C341" s="21">
        <f t="shared" si="28"/>
        <v>0</v>
      </c>
      <c r="D341" s="17">
        <f t="shared" si="29"/>
        <v>0</v>
      </c>
      <c r="E341" s="17">
        <f t="shared" si="30"/>
        <v>0</v>
      </c>
      <c r="F341" s="17">
        <f t="shared" si="31"/>
        <v>0</v>
      </c>
    </row>
    <row r="342" spans="2:6" ht="15.75">
      <c r="B342" s="16">
        <v>331</v>
      </c>
      <c r="C342" s="21">
        <f t="shared" si="28"/>
        <v>0</v>
      </c>
      <c r="D342" s="17">
        <f t="shared" si="29"/>
        <v>0</v>
      </c>
      <c r="E342" s="17">
        <f t="shared" si="30"/>
        <v>0</v>
      </c>
      <c r="F342" s="17">
        <f t="shared" si="31"/>
        <v>0</v>
      </c>
    </row>
    <row r="343" spans="2:6" ht="15.75">
      <c r="B343" s="16">
        <v>332</v>
      </c>
      <c r="C343" s="21">
        <f t="shared" si="28"/>
        <v>0</v>
      </c>
      <c r="D343" s="17">
        <f t="shared" si="29"/>
        <v>0</v>
      </c>
      <c r="E343" s="17">
        <f t="shared" si="30"/>
        <v>0</v>
      </c>
      <c r="F343" s="17">
        <f t="shared" si="31"/>
        <v>0</v>
      </c>
    </row>
    <row r="344" spans="2:6" ht="15.75">
      <c r="B344" s="16">
        <v>333</v>
      </c>
      <c r="C344" s="21">
        <f t="shared" si="28"/>
        <v>0</v>
      </c>
      <c r="D344" s="17">
        <f t="shared" si="29"/>
        <v>0</v>
      </c>
      <c r="E344" s="17">
        <f t="shared" si="30"/>
        <v>0</v>
      </c>
      <c r="F344" s="17">
        <f t="shared" si="31"/>
        <v>0</v>
      </c>
    </row>
    <row r="345" spans="2:6" ht="15.75">
      <c r="B345" s="16">
        <v>334</v>
      </c>
      <c r="C345" s="21">
        <f t="shared" si="28"/>
        <v>0</v>
      </c>
      <c r="D345" s="17">
        <f t="shared" si="29"/>
        <v>0</v>
      </c>
      <c r="E345" s="17">
        <f t="shared" si="30"/>
        <v>0</v>
      </c>
      <c r="F345" s="17">
        <f t="shared" si="31"/>
        <v>0</v>
      </c>
    </row>
    <row r="346" spans="2:6" ht="15.75">
      <c r="B346" s="16">
        <v>335</v>
      </c>
      <c r="C346" s="21">
        <f t="shared" si="28"/>
        <v>0</v>
      </c>
      <c r="D346" s="17">
        <f t="shared" si="29"/>
        <v>0</v>
      </c>
      <c r="E346" s="17">
        <f t="shared" si="30"/>
        <v>0</v>
      </c>
      <c r="F346" s="17">
        <f t="shared" si="31"/>
        <v>0</v>
      </c>
    </row>
    <row r="347" spans="2:6" ht="15.75">
      <c r="B347" s="16">
        <v>336</v>
      </c>
      <c r="C347" s="21">
        <f t="shared" si="28"/>
        <v>0</v>
      </c>
      <c r="D347" s="17">
        <f t="shared" si="29"/>
        <v>0</v>
      </c>
      <c r="E347" s="17">
        <f t="shared" si="30"/>
        <v>0</v>
      </c>
      <c r="F347" s="17">
        <f t="shared" si="31"/>
        <v>0</v>
      </c>
    </row>
    <row r="348" spans="2:6" ht="15.75">
      <c r="B348" s="16">
        <v>337</v>
      </c>
      <c r="C348" s="21">
        <f t="shared" si="28"/>
        <v>0</v>
      </c>
      <c r="D348" s="17">
        <f t="shared" si="29"/>
        <v>0</v>
      </c>
      <c r="E348" s="17">
        <f t="shared" si="30"/>
        <v>0</v>
      </c>
      <c r="F348" s="17">
        <f t="shared" si="31"/>
        <v>0</v>
      </c>
    </row>
    <row r="349" spans="2:6" ht="15.75">
      <c r="B349" s="16">
        <v>338</v>
      </c>
      <c r="C349" s="21">
        <f t="shared" si="28"/>
        <v>0</v>
      </c>
      <c r="D349" s="17">
        <f t="shared" si="29"/>
        <v>0</v>
      </c>
      <c r="E349" s="17">
        <f t="shared" si="30"/>
        <v>0</v>
      </c>
      <c r="F349" s="17">
        <f t="shared" si="31"/>
        <v>0</v>
      </c>
    </row>
    <row r="350" spans="2:6" ht="15.75">
      <c r="B350" s="16">
        <v>339</v>
      </c>
      <c r="C350" s="21">
        <f aca="true" t="shared" si="32" ref="C350:C413">IF(F349&gt;$C$6,$C$6,F349+D350)</f>
        <v>0</v>
      </c>
      <c r="D350" s="17">
        <f aca="true" t="shared" si="33" ref="D350:D413">+$C$4*F349/12</f>
        <v>0</v>
      </c>
      <c r="E350" s="17">
        <f aca="true" t="shared" si="34" ref="E350:E413">+C350-D350</f>
        <v>0</v>
      </c>
      <c r="F350" s="17">
        <f aca="true" t="shared" si="35" ref="F350:F413">+F349-E350</f>
        <v>0</v>
      </c>
    </row>
    <row r="351" spans="2:6" ht="15.75">
      <c r="B351" s="16">
        <v>340</v>
      </c>
      <c r="C351" s="21">
        <f t="shared" si="32"/>
        <v>0</v>
      </c>
      <c r="D351" s="17">
        <f t="shared" si="33"/>
        <v>0</v>
      </c>
      <c r="E351" s="17">
        <f t="shared" si="34"/>
        <v>0</v>
      </c>
      <c r="F351" s="17">
        <f t="shared" si="35"/>
        <v>0</v>
      </c>
    </row>
    <row r="352" spans="2:6" ht="15.75">
      <c r="B352" s="16">
        <v>341</v>
      </c>
      <c r="C352" s="21">
        <f t="shared" si="32"/>
        <v>0</v>
      </c>
      <c r="D352" s="17">
        <f t="shared" si="33"/>
        <v>0</v>
      </c>
      <c r="E352" s="17">
        <f t="shared" si="34"/>
        <v>0</v>
      </c>
      <c r="F352" s="17">
        <f t="shared" si="35"/>
        <v>0</v>
      </c>
    </row>
    <row r="353" spans="2:6" ht="15.75">
      <c r="B353" s="16">
        <v>342</v>
      </c>
      <c r="C353" s="21">
        <f t="shared" si="32"/>
        <v>0</v>
      </c>
      <c r="D353" s="17">
        <f t="shared" si="33"/>
        <v>0</v>
      </c>
      <c r="E353" s="17">
        <f t="shared" si="34"/>
        <v>0</v>
      </c>
      <c r="F353" s="17">
        <f t="shared" si="35"/>
        <v>0</v>
      </c>
    </row>
    <row r="354" spans="2:6" ht="15.75">
      <c r="B354" s="16">
        <v>343</v>
      </c>
      <c r="C354" s="21">
        <f t="shared" si="32"/>
        <v>0</v>
      </c>
      <c r="D354" s="17">
        <f t="shared" si="33"/>
        <v>0</v>
      </c>
      <c r="E354" s="17">
        <f t="shared" si="34"/>
        <v>0</v>
      </c>
      <c r="F354" s="17">
        <f t="shared" si="35"/>
        <v>0</v>
      </c>
    </row>
    <row r="355" spans="2:6" ht="15.75">
      <c r="B355" s="16">
        <v>344</v>
      </c>
      <c r="C355" s="21">
        <f t="shared" si="32"/>
        <v>0</v>
      </c>
      <c r="D355" s="17">
        <f t="shared" si="33"/>
        <v>0</v>
      </c>
      <c r="E355" s="17">
        <f t="shared" si="34"/>
        <v>0</v>
      </c>
      <c r="F355" s="17">
        <f t="shared" si="35"/>
        <v>0</v>
      </c>
    </row>
    <row r="356" spans="2:6" ht="15.75">
      <c r="B356" s="16">
        <v>345</v>
      </c>
      <c r="C356" s="21">
        <f t="shared" si="32"/>
        <v>0</v>
      </c>
      <c r="D356" s="17">
        <f t="shared" si="33"/>
        <v>0</v>
      </c>
      <c r="E356" s="17">
        <f t="shared" si="34"/>
        <v>0</v>
      </c>
      <c r="F356" s="17">
        <f t="shared" si="35"/>
        <v>0</v>
      </c>
    </row>
    <row r="357" spans="2:6" ht="15.75">
      <c r="B357" s="16">
        <v>346</v>
      </c>
      <c r="C357" s="21">
        <f t="shared" si="32"/>
        <v>0</v>
      </c>
      <c r="D357" s="17">
        <f t="shared" si="33"/>
        <v>0</v>
      </c>
      <c r="E357" s="17">
        <f t="shared" si="34"/>
        <v>0</v>
      </c>
      <c r="F357" s="17">
        <f t="shared" si="35"/>
        <v>0</v>
      </c>
    </row>
    <row r="358" spans="2:6" ht="15.75">
      <c r="B358" s="16">
        <v>347</v>
      </c>
      <c r="C358" s="21">
        <f t="shared" si="32"/>
        <v>0</v>
      </c>
      <c r="D358" s="17">
        <f t="shared" si="33"/>
        <v>0</v>
      </c>
      <c r="E358" s="17">
        <f t="shared" si="34"/>
        <v>0</v>
      </c>
      <c r="F358" s="17">
        <f t="shared" si="35"/>
        <v>0</v>
      </c>
    </row>
    <row r="359" spans="2:6" ht="15.75">
      <c r="B359" s="16">
        <v>348</v>
      </c>
      <c r="C359" s="21">
        <f t="shared" si="32"/>
        <v>0</v>
      </c>
      <c r="D359" s="17">
        <f t="shared" si="33"/>
        <v>0</v>
      </c>
      <c r="E359" s="17">
        <f t="shared" si="34"/>
        <v>0</v>
      </c>
      <c r="F359" s="17">
        <f t="shared" si="35"/>
        <v>0</v>
      </c>
    </row>
    <row r="360" spans="2:6" ht="15.75">
      <c r="B360" s="16">
        <v>349</v>
      </c>
      <c r="C360" s="21">
        <f t="shared" si="32"/>
        <v>0</v>
      </c>
      <c r="D360" s="17">
        <f t="shared" si="33"/>
        <v>0</v>
      </c>
      <c r="E360" s="17">
        <f t="shared" si="34"/>
        <v>0</v>
      </c>
      <c r="F360" s="17">
        <f t="shared" si="35"/>
        <v>0</v>
      </c>
    </row>
    <row r="361" spans="2:6" ht="15.75">
      <c r="B361" s="16">
        <v>350</v>
      </c>
      <c r="C361" s="21">
        <f t="shared" si="32"/>
        <v>0</v>
      </c>
      <c r="D361" s="17">
        <f t="shared" si="33"/>
        <v>0</v>
      </c>
      <c r="E361" s="17">
        <f t="shared" si="34"/>
        <v>0</v>
      </c>
      <c r="F361" s="17">
        <f t="shared" si="35"/>
        <v>0</v>
      </c>
    </row>
    <row r="362" spans="2:6" ht="15.75">
      <c r="B362" s="16">
        <v>351</v>
      </c>
      <c r="C362" s="21">
        <f t="shared" si="32"/>
        <v>0</v>
      </c>
      <c r="D362" s="17">
        <f t="shared" si="33"/>
        <v>0</v>
      </c>
      <c r="E362" s="17">
        <f t="shared" si="34"/>
        <v>0</v>
      </c>
      <c r="F362" s="17">
        <f t="shared" si="35"/>
        <v>0</v>
      </c>
    </row>
    <row r="363" spans="2:6" ht="15.75">
      <c r="B363" s="16">
        <v>352</v>
      </c>
      <c r="C363" s="21">
        <f t="shared" si="32"/>
        <v>0</v>
      </c>
      <c r="D363" s="17">
        <f t="shared" si="33"/>
        <v>0</v>
      </c>
      <c r="E363" s="17">
        <f t="shared" si="34"/>
        <v>0</v>
      </c>
      <c r="F363" s="17">
        <f t="shared" si="35"/>
        <v>0</v>
      </c>
    </row>
    <row r="364" spans="2:6" ht="15.75">
      <c r="B364" s="16">
        <v>353</v>
      </c>
      <c r="C364" s="21">
        <f t="shared" si="32"/>
        <v>0</v>
      </c>
      <c r="D364" s="17">
        <f t="shared" si="33"/>
        <v>0</v>
      </c>
      <c r="E364" s="17">
        <f t="shared" si="34"/>
        <v>0</v>
      </c>
      <c r="F364" s="17">
        <f t="shared" si="35"/>
        <v>0</v>
      </c>
    </row>
    <row r="365" spans="2:6" ht="15.75">
      <c r="B365" s="16">
        <v>354</v>
      </c>
      <c r="C365" s="21">
        <f t="shared" si="32"/>
        <v>0</v>
      </c>
      <c r="D365" s="17">
        <f t="shared" si="33"/>
        <v>0</v>
      </c>
      <c r="E365" s="17">
        <f t="shared" si="34"/>
        <v>0</v>
      </c>
      <c r="F365" s="17">
        <f t="shared" si="35"/>
        <v>0</v>
      </c>
    </row>
    <row r="366" spans="2:6" ht="15.75">
      <c r="B366" s="16">
        <v>355</v>
      </c>
      <c r="C366" s="21">
        <f t="shared" si="32"/>
        <v>0</v>
      </c>
      <c r="D366" s="17">
        <f t="shared" si="33"/>
        <v>0</v>
      </c>
      <c r="E366" s="17">
        <f t="shared" si="34"/>
        <v>0</v>
      </c>
      <c r="F366" s="17">
        <f t="shared" si="35"/>
        <v>0</v>
      </c>
    </row>
    <row r="367" spans="2:6" ht="15.75">
      <c r="B367" s="16">
        <v>356</v>
      </c>
      <c r="C367" s="21">
        <f t="shared" si="32"/>
        <v>0</v>
      </c>
      <c r="D367" s="17">
        <f t="shared" si="33"/>
        <v>0</v>
      </c>
      <c r="E367" s="17">
        <f t="shared" si="34"/>
        <v>0</v>
      </c>
      <c r="F367" s="17">
        <f t="shared" si="35"/>
        <v>0</v>
      </c>
    </row>
    <row r="368" spans="2:6" ht="15.75">
      <c r="B368" s="16">
        <v>357</v>
      </c>
      <c r="C368" s="21">
        <f t="shared" si="32"/>
        <v>0</v>
      </c>
      <c r="D368" s="17">
        <f t="shared" si="33"/>
        <v>0</v>
      </c>
      <c r="E368" s="17">
        <f t="shared" si="34"/>
        <v>0</v>
      </c>
      <c r="F368" s="17">
        <f t="shared" si="35"/>
        <v>0</v>
      </c>
    </row>
    <row r="369" spans="2:6" ht="15.75">
      <c r="B369" s="16">
        <v>358</v>
      </c>
      <c r="C369" s="21">
        <f t="shared" si="32"/>
        <v>0</v>
      </c>
      <c r="D369" s="17">
        <f t="shared" si="33"/>
        <v>0</v>
      </c>
      <c r="E369" s="17">
        <f t="shared" si="34"/>
        <v>0</v>
      </c>
      <c r="F369" s="17">
        <f t="shared" si="35"/>
        <v>0</v>
      </c>
    </row>
    <row r="370" spans="2:6" ht="15.75">
      <c r="B370" s="16">
        <v>359</v>
      </c>
      <c r="C370" s="21">
        <f t="shared" si="32"/>
        <v>0</v>
      </c>
      <c r="D370" s="17">
        <f t="shared" si="33"/>
        <v>0</v>
      </c>
      <c r="E370" s="17">
        <f t="shared" si="34"/>
        <v>0</v>
      </c>
      <c r="F370" s="17">
        <f t="shared" si="35"/>
        <v>0</v>
      </c>
    </row>
    <row r="371" spans="2:6" ht="15.75">
      <c r="B371" s="16">
        <v>360</v>
      </c>
      <c r="C371" s="21">
        <f t="shared" si="32"/>
        <v>0</v>
      </c>
      <c r="D371" s="17">
        <f t="shared" si="33"/>
        <v>0</v>
      </c>
      <c r="E371" s="17">
        <f t="shared" si="34"/>
        <v>0</v>
      </c>
      <c r="F371" s="17">
        <f t="shared" si="35"/>
        <v>0</v>
      </c>
    </row>
    <row r="372" spans="2:6" ht="15.75">
      <c r="B372" s="16">
        <v>361</v>
      </c>
      <c r="C372" s="21">
        <f t="shared" si="32"/>
        <v>0</v>
      </c>
      <c r="D372" s="17">
        <f t="shared" si="33"/>
        <v>0</v>
      </c>
      <c r="E372" s="17">
        <f t="shared" si="34"/>
        <v>0</v>
      </c>
      <c r="F372" s="17">
        <f t="shared" si="35"/>
        <v>0</v>
      </c>
    </row>
    <row r="373" spans="2:6" ht="15.75">
      <c r="B373" s="16">
        <v>362</v>
      </c>
      <c r="C373" s="21">
        <f t="shared" si="32"/>
        <v>0</v>
      </c>
      <c r="D373" s="17">
        <f t="shared" si="33"/>
        <v>0</v>
      </c>
      <c r="E373" s="17">
        <f t="shared" si="34"/>
        <v>0</v>
      </c>
      <c r="F373" s="17">
        <f t="shared" si="35"/>
        <v>0</v>
      </c>
    </row>
    <row r="374" spans="2:6" ht="15.75">
      <c r="B374" s="16">
        <v>363</v>
      </c>
      <c r="C374" s="21">
        <f t="shared" si="32"/>
        <v>0</v>
      </c>
      <c r="D374" s="17">
        <f t="shared" si="33"/>
        <v>0</v>
      </c>
      <c r="E374" s="17">
        <f t="shared" si="34"/>
        <v>0</v>
      </c>
      <c r="F374" s="17">
        <f t="shared" si="35"/>
        <v>0</v>
      </c>
    </row>
    <row r="375" spans="2:6" ht="15.75">
      <c r="B375" s="16">
        <v>364</v>
      </c>
      <c r="C375" s="21">
        <f t="shared" si="32"/>
        <v>0</v>
      </c>
      <c r="D375" s="17">
        <f t="shared" si="33"/>
        <v>0</v>
      </c>
      <c r="E375" s="17">
        <f t="shared" si="34"/>
        <v>0</v>
      </c>
      <c r="F375" s="17">
        <f t="shared" si="35"/>
        <v>0</v>
      </c>
    </row>
    <row r="376" spans="2:6" ht="15.75">
      <c r="B376" s="16">
        <v>365</v>
      </c>
      <c r="C376" s="21">
        <f t="shared" si="32"/>
        <v>0</v>
      </c>
      <c r="D376" s="17">
        <f t="shared" si="33"/>
        <v>0</v>
      </c>
      <c r="E376" s="17">
        <f t="shared" si="34"/>
        <v>0</v>
      </c>
      <c r="F376" s="17">
        <f t="shared" si="35"/>
        <v>0</v>
      </c>
    </row>
    <row r="377" spans="2:6" ht="15.75">
      <c r="B377" s="16">
        <v>366</v>
      </c>
      <c r="C377" s="21">
        <f t="shared" si="32"/>
        <v>0</v>
      </c>
      <c r="D377" s="17">
        <f t="shared" si="33"/>
        <v>0</v>
      </c>
      <c r="E377" s="17">
        <f t="shared" si="34"/>
        <v>0</v>
      </c>
      <c r="F377" s="17">
        <f t="shared" si="35"/>
        <v>0</v>
      </c>
    </row>
    <row r="378" spans="2:6" ht="15.75">
      <c r="B378" s="16">
        <v>367</v>
      </c>
      <c r="C378" s="21">
        <f t="shared" si="32"/>
        <v>0</v>
      </c>
      <c r="D378" s="17">
        <f t="shared" si="33"/>
        <v>0</v>
      </c>
      <c r="E378" s="17">
        <f t="shared" si="34"/>
        <v>0</v>
      </c>
      <c r="F378" s="17">
        <f t="shared" si="35"/>
        <v>0</v>
      </c>
    </row>
    <row r="379" spans="2:6" ht="15.75">
      <c r="B379" s="16">
        <v>368</v>
      </c>
      <c r="C379" s="21">
        <f t="shared" si="32"/>
        <v>0</v>
      </c>
      <c r="D379" s="17">
        <f t="shared" si="33"/>
        <v>0</v>
      </c>
      <c r="E379" s="17">
        <f t="shared" si="34"/>
        <v>0</v>
      </c>
      <c r="F379" s="17">
        <f t="shared" si="35"/>
        <v>0</v>
      </c>
    </row>
    <row r="380" spans="2:6" ht="15.75">
      <c r="B380" s="16">
        <v>369</v>
      </c>
      <c r="C380" s="21">
        <f t="shared" si="32"/>
        <v>0</v>
      </c>
      <c r="D380" s="17">
        <f t="shared" si="33"/>
        <v>0</v>
      </c>
      <c r="E380" s="17">
        <f t="shared" si="34"/>
        <v>0</v>
      </c>
      <c r="F380" s="17">
        <f t="shared" si="35"/>
        <v>0</v>
      </c>
    </row>
    <row r="381" spans="2:6" ht="15.75">
      <c r="B381" s="16">
        <v>370</v>
      </c>
      <c r="C381" s="21">
        <f t="shared" si="32"/>
        <v>0</v>
      </c>
      <c r="D381" s="17">
        <f t="shared" si="33"/>
        <v>0</v>
      </c>
      <c r="E381" s="17">
        <f t="shared" si="34"/>
        <v>0</v>
      </c>
      <c r="F381" s="17">
        <f t="shared" si="35"/>
        <v>0</v>
      </c>
    </row>
    <row r="382" spans="2:6" ht="15.75">
      <c r="B382" s="16">
        <v>371</v>
      </c>
      <c r="C382" s="21">
        <f t="shared" si="32"/>
        <v>0</v>
      </c>
      <c r="D382" s="17">
        <f t="shared" si="33"/>
        <v>0</v>
      </c>
      <c r="E382" s="17">
        <f t="shared" si="34"/>
        <v>0</v>
      </c>
      <c r="F382" s="17">
        <f t="shared" si="35"/>
        <v>0</v>
      </c>
    </row>
    <row r="383" spans="2:6" ht="15.75">
      <c r="B383" s="16">
        <v>372</v>
      </c>
      <c r="C383" s="21">
        <f t="shared" si="32"/>
        <v>0</v>
      </c>
      <c r="D383" s="17">
        <f t="shared" si="33"/>
        <v>0</v>
      </c>
      <c r="E383" s="17">
        <f t="shared" si="34"/>
        <v>0</v>
      </c>
      <c r="F383" s="17">
        <f t="shared" si="35"/>
        <v>0</v>
      </c>
    </row>
    <row r="384" spans="2:6" ht="15.75">
      <c r="B384" s="16">
        <v>373</v>
      </c>
      <c r="C384" s="21">
        <f t="shared" si="32"/>
        <v>0</v>
      </c>
      <c r="D384" s="17">
        <f t="shared" si="33"/>
        <v>0</v>
      </c>
      <c r="E384" s="17">
        <f t="shared" si="34"/>
        <v>0</v>
      </c>
      <c r="F384" s="17">
        <f t="shared" si="35"/>
        <v>0</v>
      </c>
    </row>
    <row r="385" spans="2:6" ht="15.75">
      <c r="B385" s="16">
        <v>374</v>
      </c>
      <c r="C385" s="21">
        <f t="shared" si="32"/>
        <v>0</v>
      </c>
      <c r="D385" s="17">
        <f t="shared" si="33"/>
        <v>0</v>
      </c>
      <c r="E385" s="17">
        <f t="shared" si="34"/>
        <v>0</v>
      </c>
      <c r="F385" s="17">
        <f t="shared" si="35"/>
        <v>0</v>
      </c>
    </row>
    <row r="386" spans="2:6" ht="15.75">
      <c r="B386" s="16">
        <v>375</v>
      </c>
      <c r="C386" s="21">
        <f t="shared" si="32"/>
        <v>0</v>
      </c>
      <c r="D386" s="17">
        <f t="shared" si="33"/>
        <v>0</v>
      </c>
      <c r="E386" s="17">
        <f t="shared" si="34"/>
        <v>0</v>
      </c>
      <c r="F386" s="17">
        <f t="shared" si="35"/>
        <v>0</v>
      </c>
    </row>
    <row r="387" spans="2:6" ht="15.75">
      <c r="B387" s="16">
        <v>376</v>
      </c>
      <c r="C387" s="21">
        <f t="shared" si="32"/>
        <v>0</v>
      </c>
      <c r="D387" s="17">
        <f t="shared" si="33"/>
        <v>0</v>
      </c>
      <c r="E387" s="17">
        <f t="shared" si="34"/>
        <v>0</v>
      </c>
      <c r="F387" s="17">
        <f t="shared" si="35"/>
        <v>0</v>
      </c>
    </row>
    <row r="388" spans="2:6" ht="15.75">
      <c r="B388" s="16">
        <v>377</v>
      </c>
      <c r="C388" s="21">
        <f t="shared" si="32"/>
        <v>0</v>
      </c>
      <c r="D388" s="17">
        <f t="shared" si="33"/>
        <v>0</v>
      </c>
      <c r="E388" s="17">
        <f t="shared" si="34"/>
        <v>0</v>
      </c>
      <c r="F388" s="17">
        <f t="shared" si="35"/>
        <v>0</v>
      </c>
    </row>
    <row r="389" spans="2:6" ht="15.75">
      <c r="B389" s="16">
        <v>378</v>
      </c>
      <c r="C389" s="21">
        <f t="shared" si="32"/>
        <v>0</v>
      </c>
      <c r="D389" s="17">
        <f t="shared" si="33"/>
        <v>0</v>
      </c>
      <c r="E389" s="17">
        <f t="shared" si="34"/>
        <v>0</v>
      </c>
      <c r="F389" s="17">
        <f t="shared" si="35"/>
        <v>0</v>
      </c>
    </row>
    <row r="390" spans="2:6" ht="15.75">
      <c r="B390" s="16">
        <v>379</v>
      </c>
      <c r="C390" s="21">
        <f t="shared" si="32"/>
        <v>0</v>
      </c>
      <c r="D390" s="17">
        <f t="shared" si="33"/>
        <v>0</v>
      </c>
      <c r="E390" s="17">
        <f t="shared" si="34"/>
        <v>0</v>
      </c>
      <c r="F390" s="17">
        <f t="shared" si="35"/>
        <v>0</v>
      </c>
    </row>
    <row r="391" spans="2:6" ht="15.75">
      <c r="B391" s="16">
        <v>380</v>
      </c>
      <c r="C391" s="21">
        <f t="shared" si="32"/>
        <v>0</v>
      </c>
      <c r="D391" s="17">
        <f t="shared" si="33"/>
        <v>0</v>
      </c>
      <c r="E391" s="17">
        <f t="shared" si="34"/>
        <v>0</v>
      </c>
      <c r="F391" s="17">
        <f t="shared" si="35"/>
        <v>0</v>
      </c>
    </row>
    <row r="392" spans="2:6" ht="15.75">
      <c r="B392" s="16">
        <v>381</v>
      </c>
      <c r="C392" s="21">
        <f t="shared" si="32"/>
        <v>0</v>
      </c>
      <c r="D392" s="17">
        <f t="shared" si="33"/>
        <v>0</v>
      </c>
      <c r="E392" s="17">
        <f t="shared" si="34"/>
        <v>0</v>
      </c>
      <c r="F392" s="17">
        <f t="shared" si="35"/>
        <v>0</v>
      </c>
    </row>
    <row r="393" spans="2:6" ht="15.75">
      <c r="B393" s="16">
        <v>382</v>
      </c>
      <c r="C393" s="21">
        <f t="shared" si="32"/>
        <v>0</v>
      </c>
      <c r="D393" s="17">
        <f t="shared" si="33"/>
        <v>0</v>
      </c>
      <c r="E393" s="17">
        <f t="shared" si="34"/>
        <v>0</v>
      </c>
      <c r="F393" s="17">
        <f t="shared" si="35"/>
        <v>0</v>
      </c>
    </row>
    <row r="394" spans="2:6" ht="15.75">
      <c r="B394" s="16">
        <v>383</v>
      </c>
      <c r="C394" s="21">
        <f t="shared" si="32"/>
        <v>0</v>
      </c>
      <c r="D394" s="17">
        <f t="shared" si="33"/>
        <v>0</v>
      </c>
      <c r="E394" s="17">
        <f t="shared" si="34"/>
        <v>0</v>
      </c>
      <c r="F394" s="17">
        <f t="shared" si="35"/>
        <v>0</v>
      </c>
    </row>
    <row r="395" spans="2:6" ht="15.75">
      <c r="B395" s="16">
        <v>384</v>
      </c>
      <c r="C395" s="21">
        <f t="shared" si="32"/>
        <v>0</v>
      </c>
      <c r="D395" s="17">
        <f t="shared" si="33"/>
        <v>0</v>
      </c>
      <c r="E395" s="17">
        <f t="shared" si="34"/>
        <v>0</v>
      </c>
      <c r="F395" s="17">
        <f t="shared" si="35"/>
        <v>0</v>
      </c>
    </row>
    <row r="396" spans="2:6" ht="15.75">
      <c r="B396" s="16">
        <v>385</v>
      </c>
      <c r="C396" s="21">
        <f t="shared" si="32"/>
        <v>0</v>
      </c>
      <c r="D396" s="17">
        <f t="shared" si="33"/>
        <v>0</v>
      </c>
      <c r="E396" s="17">
        <f t="shared" si="34"/>
        <v>0</v>
      </c>
      <c r="F396" s="17">
        <f t="shared" si="35"/>
        <v>0</v>
      </c>
    </row>
    <row r="397" spans="2:6" ht="15.75">
      <c r="B397" s="16">
        <v>386</v>
      </c>
      <c r="C397" s="21">
        <f t="shared" si="32"/>
        <v>0</v>
      </c>
      <c r="D397" s="17">
        <f t="shared" si="33"/>
        <v>0</v>
      </c>
      <c r="E397" s="17">
        <f t="shared" si="34"/>
        <v>0</v>
      </c>
      <c r="F397" s="17">
        <f t="shared" si="35"/>
        <v>0</v>
      </c>
    </row>
    <row r="398" spans="2:6" ht="15.75">
      <c r="B398" s="16">
        <v>387</v>
      </c>
      <c r="C398" s="21">
        <f t="shared" si="32"/>
        <v>0</v>
      </c>
      <c r="D398" s="17">
        <f t="shared" si="33"/>
        <v>0</v>
      </c>
      <c r="E398" s="17">
        <f t="shared" si="34"/>
        <v>0</v>
      </c>
      <c r="F398" s="17">
        <f t="shared" si="35"/>
        <v>0</v>
      </c>
    </row>
    <row r="399" spans="2:6" ht="15.75">
      <c r="B399" s="16">
        <v>388</v>
      </c>
      <c r="C399" s="21">
        <f t="shared" si="32"/>
        <v>0</v>
      </c>
      <c r="D399" s="17">
        <f t="shared" si="33"/>
        <v>0</v>
      </c>
      <c r="E399" s="17">
        <f t="shared" si="34"/>
        <v>0</v>
      </c>
      <c r="F399" s="17">
        <f t="shared" si="35"/>
        <v>0</v>
      </c>
    </row>
    <row r="400" spans="2:6" ht="15.75">
      <c r="B400" s="16">
        <v>389</v>
      </c>
      <c r="C400" s="21">
        <f t="shared" si="32"/>
        <v>0</v>
      </c>
      <c r="D400" s="17">
        <f t="shared" si="33"/>
        <v>0</v>
      </c>
      <c r="E400" s="17">
        <f t="shared" si="34"/>
        <v>0</v>
      </c>
      <c r="F400" s="17">
        <f t="shared" si="35"/>
        <v>0</v>
      </c>
    </row>
    <row r="401" spans="2:6" ht="15.75">
      <c r="B401" s="16">
        <v>390</v>
      </c>
      <c r="C401" s="21">
        <f t="shared" si="32"/>
        <v>0</v>
      </c>
      <c r="D401" s="17">
        <f t="shared" si="33"/>
        <v>0</v>
      </c>
      <c r="E401" s="17">
        <f t="shared" si="34"/>
        <v>0</v>
      </c>
      <c r="F401" s="17">
        <f t="shared" si="35"/>
        <v>0</v>
      </c>
    </row>
    <row r="402" spans="2:6" ht="15.75">
      <c r="B402" s="16">
        <v>391</v>
      </c>
      <c r="C402" s="21">
        <f t="shared" si="32"/>
        <v>0</v>
      </c>
      <c r="D402" s="17">
        <f t="shared" si="33"/>
        <v>0</v>
      </c>
      <c r="E402" s="17">
        <f t="shared" si="34"/>
        <v>0</v>
      </c>
      <c r="F402" s="17">
        <f t="shared" si="35"/>
        <v>0</v>
      </c>
    </row>
    <row r="403" spans="2:6" ht="15.75">
      <c r="B403" s="16">
        <v>392</v>
      </c>
      <c r="C403" s="21">
        <f t="shared" si="32"/>
        <v>0</v>
      </c>
      <c r="D403" s="17">
        <f t="shared" si="33"/>
        <v>0</v>
      </c>
      <c r="E403" s="17">
        <f t="shared" si="34"/>
        <v>0</v>
      </c>
      <c r="F403" s="17">
        <f t="shared" si="35"/>
        <v>0</v>
      </c>
    </row>
    <row r="404" spans="2:6" ht="15.75">
      <c r="B404" s="16">
        <v>393</v>
      </c>
      <c r="C404" s="21">
        <f t="shared" si="32"/>
        <v>0</v>
      </c>
      <c r="D404" s="17">
        <f t="shared" si="33"/>
        <v>0</v>
      </c>
      <c r="E404" s="17">
        <f t="shared" si="34"/>
        <v>0</v>
      </c>
      <c r="F404" s="17">
        <f t="shared" si="35"/>
        <v>0</v>
      </c>
    </row>
    <row r="405" spans="2:6" ht="15.75">
      <c r="B405" s="16">
        <v>394</v>
      </c>
      <c r="C405" s="21">
        <f t="shared" si="32"/>
        <v>0</v>
      </c>
      <c r="D405" s="17">
        <f t="shared" si="33"/>
        <v>0</v>
      </c>
      <c r="E405" s="17">
        <f t="shared" si="34"/>
        <v>0</v>
      </c>
      <c r="F405" s="17">
        <f t="shared" si="35"/>
        <v>0</v>
      </c>
    </row>
    <row r="406" spans="2:6" ht="15.75">
      <c r="B406" s="16">
        <v>395</v>
      </c>
      <c r="C406" s="21">
        <f t="shared" si="32"/>
        <v>0</v>
      </c>
      <c r="D406" s="17">
        <f t="shared" si="33"/>
        <v>0</v>
      </c>
      <c r="E406" s="17">
        <f t="shared" si="34"/>
        <v>0</v>
      </c>
      <c r="F406" s="17">
        <f t="shared" si="35"/>
        <v>0</v>
      </c>
    </row>
    <row r="407" spans="2:6" ht="15.75">
      <c r="B407" s="16">
        <v>396</v>
      </c>
      <c r="C407" s="21">
        <f t="shared" si="32"/>
        <v>0</v>
      </c>
      <c r="D407" s="17">
        <f t="shared" si="33"/>
        <v>0</v>
      </c>
      <c r="E407" s="17">
        <f t="shared" si="34"/>
        <v>0</v>
      </c>
      <c r="F407" s="17">
        <f t="shared" si="35"/>
        <v>0</v>
      </c>
    </row>
    <row r="408" spans="2:6" ht="15.75">
      <c r="B408" s="16">
        <v>397</v>
      </c>
      <c r="C408" s="21">
        <f t="shared" si="32"/>
        <v>0</v>
      </c>
      <c r="D408" s="17">
        <f t="shared" si="33"/>
        <v>0</v>
      </c>
      <c r="E408" s="17">
        <f t="shared" si="34"/>
        <v>0</v>
      </c>
      <c r="F408" s="17">
        <f t="shared" si="35"/>
        <v>0</v>
      </c>
    </row>
    <row r="409" spans="2:6" ht="15.75">
      <c r="B409" s="16">
        <v>398</v>
      </c>
      <c r="C409" s="21">
        <f t="shared" si="32"/>
        <v>0</v>
      </c>
      <c r="D409" s="17">
        <f t="shared" si="33"/>
        <v>0</v>
      </c>
      <c r="E409" s="17">
        <f t="shared" si="34"/>
        <v>0</v>
      </c>
      <c r="F409" s="17">
        <f t="shared" si="35"/>
        <v>0</v>
      </c>
    </row>
    <row r="410" spans="2:6" ht="15.75">
      <c r="B410" s="16">
        <v>399</v>
      </c>
      <c r="C410" s="21">
        <f t="shared" si="32"/>
        <v>0</v>
      </c>
      <c r="D410" s="17">
        <f t="shared" si="33"/>
        <v>0</v>
      </c>
      <c r="E410" s="17">
        <f t="shared" si="34"/>
        <v>0</v>
      </c>
      <c r="F410" s="17">
        <f t="shared" si="35"/>
        <v>0</v>
      </c>
    </row>
    <row r="411" spans="2:6" ht="15.75">
      <c r="B411" s="16">
        <v>400</v>
      </c>
      <c r="C411" s="21">
        <f t="shared" si="32"/>
        <v>0</v>
      </c>
      <c r="D411" s="17">
        <f t="shared" si="33"/>
        <v>0</v>
      </c>
      <c r="E411" s="17">
        <f t="shared" si="34"/>
        <v>0</v>
      </c>
      <c r="F411" s="17">
        <f t="shared" si="35"/>
        <v>0</v>
      </c>
    </row>
    <row r="412" spans="2:6" ht="15.75">
      <c r="B412" s="16">
        <v>401</v>
      </c>
      <c r="C412" s="21">
        <f t="shared" si="32"/>
        <v>0</v>
      </c>
      <c r="D412" s="17">
        <f t="shared" si="33"/>
        <v>0</v>
      </c>
      <c r="E412" s="17">
        <f t="shared" si="34"/>
        <v>0</v>
      </c>
      <c r="F412" s="17">
        <f t="shared" si="35"/>
        <v>0</v>
      </c>
    </row>
    <row r="413" spans="2:6" ht="15.75">
      <c r="B413" s="16">
        <v>402</v>
      </c>
      <c r="C413" s="21">
        <f t="shared" si="32"/>
        <v>0</v>
      </c>
      <c r="D413" s="17">
        <f t="shared" si="33"/>
        <v>0</v>
      </c>
      <c r="E413" s="17">
        <f t="shared" si="34"/>
        <v>0</v>
      </c>
      <c r="F413" s="17">
        <f t="shared" si="35"/>
        <v>0</v>
      </c>
    </row>
    <row r="414" spans="2:6" ht="15.75">
      <c r="B414" s="16">
        <v>403</v>
      </c>
      <c r="C414" s="21">
        <f aca="true" t="shared" si="36" ref="C414:C477">IF(F413&gt;$C$6,$C$6,F413+D414)</f>
        <v>0</v>
      </c>
      <c r="D414" s="17">
        <f aca="true" t="shared" si="37" ref="D414:D477">+$C$4*F413/12</f>
        <v>0</v>
      </c>
      <c r="E414" s="17">
        <f aca="true" t="shared" si="38" ref="E414:E477">+C414-D414</f>
        <v>0</v>
      </c>
      <c r="F414" s="17">
        <f aca="true" t="shared" si="39" ref="F414:F477">+F413-E414</f>
        <v>0</v>
      </c>
    </row>
    <row r="415" spans="2:6" ht="15.75">
      <c r="B415" s="16">
        <v>404</v>
      </c>
      <c r="C415" s="21">
        <f t="shared" si="36"/>
        <v>0</v>
      </c>
      <c r="D415" s="17">
        <f t="shared" si="37"/>
        <v>0</v>
      </c>
      <c r="E415" s="17">
        <f t="shared" si="38"/>
        <v>0</v>
      </c>
      <c r="F415" s="17">
        <f t="shared" si="39"/>
        <v>0</v>
      </c>
    </row>
    <row r="416" spans="2:6" ht="15.75">
      <c r="B416" s="16">
        <v>405</v>
      </c>
      <c r="C416" s="21">
        <f t="shared" si="36"/>
        <v>0</v>
      </c>
      <c r="D416" s="17">
        <f t="shared" si="37"/>
        <v>0</v>
      </c>
      <c r="E416" s="17">
        <f t="shared" si="38"/>
        <v>0</v>
      </c>
      <c r="F416" s="17">
        <f t="shared" si="39"/>
        <v>0</v>
      </c>
    </row>
    <row r="417" spans="2:6" ht="15.75">
      <c r="B417" s="16">
        <v>406</v>
      </c>
      <c r="C417" s="21">
        <f t="shared" si="36"/>
        <v>0</v>
      </c>
      <c r="D417" s="17">
        <f t="shared" si="37"/>
        <v>0</v>
      </c>
      <c r="E417" s="17">
        <f t="shared" si="38"/>
        <v>0</v>
      </c>
      <c r="F417" s="17">
        <f t="shared" si="39"/>
        <v>0</v>
      </c>
    </row>
    <row r="418" spans="2:6" ht="15.75">
      <c r="B418" s="16">
        <v>407</v>
      </c>
      <c r="C418" s="21">
        <f t="shared" si="36"/>
        <v>0</v>
      </c>
      <c r="D418" s="17">
        <f t="shared" si="37"/>
        <v>0</v>
      </c>
      <c r="E418" s="17">
        <f t="shared" si="38"/>
        <v>0</v>
      </c>
      <c r="F418" s="17">
        <f t="shared" si="39"/>
        <v>0</v>
      </c>
    </row>
    <row r="419" spans="2:6" ht="15.75">
      <c r="B419" s="16">
        <v>408</v>
      </c>
      <c r="C419" s="21">
        <f t="shared" si="36"/>
        <v>0</v>
      </c>
      <c r="D419" s="17">
        <f t="shared" si="37"/>
        <v>0</v>
      </c>
      <c r="E419" s="17">
        <f t="shared" si="38"/>
        <v>0</v>
      </c>
      <c r="F419" s="17">
        <f t="shared" si="39"/>
        <v>0</v>
      </c>
    </row>
    <row r="420" spans="2:6" ht="15.75">
      <c r="B420" s="16">
        <v>409</v>
      </c>
      <c r="C420" s="21">
        <f t="shared" si="36"/>
        <v>0</v>
      </c>
      <c r="D420" s="17">
        <f t="shared" si="37"/>
        <v>0</v>
      </c>
      <c r="E420" s="17">
        <f t="shared" si="38"/>
        <v>0</v>
      </c>
      <c r="F420" s="17">
        <f t="shared" si="39"/>
        <v>0</v>
      </c>
    </row>
    <row r="421" spans="2:6" ht="15.75">
      <c r="B421" s="16">
        <v>410</v>
      </c>
      <c r="C421" s="21">
        <f t="shared" si="36"/>
        <v>0</v>
      </c>
      <c r="D421" s="17">
        <f t="shared" si="37"/>
        <v>0</v>
      </c>
      <c r="E421" s="17">
        <f t="shared" si="38"/>
        <v>0</v>
      </c>
      <c r="F421" s="17">
        <f t="shared" si="39"/>
        <v>0</v>
      </c>
    </row>
    <row r="422" spans="2:6" ht="15.75">
      <c r="B422" s="16">
        <v>411</v>
      </c>
      <c r="C422" s="21">
        <f t="shared" si="36"/>
        <v>0</v>
      </c>
      <c r="D422" s="17">
        <f t="shared" si="37"/>
        <v>0</v>
      </c>
      <c r="E422" s="17">
        <f t="shared" si="38"/>
        <v>0</v>
      </c>
      <c r="F422" s="17">
        <f t="shared" si="39"/>
        <v>0</v>
      </c>
    </row>
    <row r="423" spans="2:6" ht="15.75">
      <c r="B423" s="16">
        <v>412</v>
      </c>
      <c r="C423" s="21">
        <f t="shared" si="36"/>
        <v>0</v>
      </c>
      <c r="D423" s="17">
        <f t="shared" si="37"/>
        <v>0</v>
      </c>
      <c r="E423" s="17">
        <f t="shared" si="38"/>
        <v>0</v>
      </c>
      <c r="F423" s="17">
        <f t="shared" si="39"/>
        <v>0</v>
      </c>
    </row>
    <row r="424" spans="2:6" ht="15.75">
      <c r="B424" s="16">
        <v>413</v>
      </c>
      <c r="C424" s="21">
        <f t="shared" si="36"/>
        <v>0</v>
      </c>
      <c r="D424" s="17">
        <f t="shared" si="37"/>
        <v>0</v>
      </c>
      <c r="E424" s="17">
        <f t="shared" si="38"/>
        <v>0</v>
      </c>
      <c r="F424" s="17">
        <f t="shared" si="39"/>
        <v>0</v>
      </c>
    </row>
    <row r="425" spans="2:6" ht="15.75">
      <c r="B425" s="16">
        <v>414</v>
      </c>
      <c r="C425" s="21">
        <f t="shared" si="36"/>
        <v>0</v>
      </c>
      <c r="D425" s="17">
        <f t="shared" si="37"/>
        <v>0</v>
      </c>
      <c r="E425" s="17">
        <f t="shared" si="38"/>
        <v>0</v>
      </c>
      <c r="F425" s="17">
        <f t="shared" si="39"/>
        <v>0</v>
      </c>
    </row>
    <row r="426" spans="2:6" ht="15.75">
      <c r="B426" s="16">
        <v>415</v>
      </c>
      <c r="C426" s="21">
        <f t="shared" si="36"/>
        <v>0</v>
      </c>
      <c r="D426" s="17">
        <f t="shared" si="37"/>
        <v>0</v>
      </c>
      <c r="E426" s="17">
        <f t="shared" si="38"/>
        <v>0</v>
      </c>
      <c r="F426" s="17">
        <f t="shared" si="39"/>
        <v>0</v>
      </c>
    </row>
    <row r="427" spans="2:6" ht="15.75">
      <c r="B427" s="16">
        <v>416</v>
      </c>
      <c r="C427" s="21">
        <f t="shared" si="36"/>
        <v>0</v>
      </c>
      <c r="D427" s="17">
        <f t="shared" si="37"/>
        <v>0</v>
      </c>
      <c r="E427" s="17">
        <f t="shared" si="38"/>
        <v>0</v>
      </c>
      <c r="F427" s="17">
        <f t="shared" si="39"/>
        <v>0</v>
      </c>
    </row>
    <row r="428" spans="2:6" ht="15.75">
      <c r="B428" s="16">
        <v>417</v>
      </c>
      <c r="C428" s="21">
        <f t="shared" si="36"/>
        <v>0</v>
      </c>
      <c r="D428" s="17">
        <f t="shared" si="37"/>
        <v>0</v>
      </c>
      <c r="E428" s="17">
        <f t="shared" si="38"/>
        <v>0</v>
      </c>
      <c r="F428" s="17">
        <f t="shared" si="39"/>
        <v>0</v>
      </c>
    </row>
    <row r="429" spans="2:6" ht="15.75">
      <c r="B429" s="16">
        <v>418</v>
      </c>
      <c r="C429" s="21">
        <f t="shared" si="36"/>
        <v>0</v>
      </c>
      <c r="D429" s="17">
        <f t="shared" si="37"/>
        <v>0</v>
      </c>
      <c r="E429" s="17">
        <f t="shared" si="38"/>
        <v>0</v>
      </c>
      <c r="F429" s="17">
        <f t="shared" si="39"/>
        <v>0</v>
      </c>
    </row>
    <row r="430" spans="2:6" ht="15.75">
      <c r="B430" s="16">
        <v>419</v>
      </c>
      <c r="C430" s="21">
        <f t="shared" si="36"/>
        <v>0</v>
      </c>
      <c r="D430" s="17">
        <f t="shared" si="37"/>
        <v>0</v>
      </c>
      <c r="E430" s="17">
        <f t="shared" si="38"/>
        <v>0</v>
      </c>
      <c r="F430" s="17">
        <f t="shared" si="39"/>
        <v>0</v>
      </c>
    </row>
    <row r="431" spans="2:6" ht="15.75">
      <c r="B431" s="16">
        <v>420</v>
      </c>
      <c r="C431" s="21">
        <f t="shared" si="36"/>
        <v>0</v>
      </c>
      <c r="D431" s="17">
        <f t="shared" si="37"/>
        <v>0</v>
      </c>
      <c r="E431" s="17">
        <f t="shared" si="38"/>
        <v>0</v>
      </c>
      <c r="F431" s="17">
        <f t="shared" si="39"/>
        <v>0</v>
      </c>
    </row>
    <row r="432" spans="2:6" ht="15.75">
      <c r="B432" s="16">
        <v>421</v>
      </c>
      <c r="C432" s="21">
        <f t="shared" si="36"/>
        <v>0</v>
      </c>
      <c r="D432" s="17">
        <f t="shared" si="37"/>
        <v>0</v>
      </c>
      <c r="E432" s="17">
        <f t="shared" si="38"/>
        <v>0</v>
      </c>
      <c r="F432" s="17">
        <f t="shared" si="39"/>
        <v>0</v>
      </c>
    </row>
    <row r="433" spans="2:6" ht="15.75">
      <c r="B433" s="16">
        <v>422</v>
      </c>
      <c r="C433" s="21">
        <f t="shared" si="36"/>
        <v>0</v>
      </c>
      <c r="D433" s="17">
        <f t="shared" si="37"/>
        <v>0</v>
      </c>
      <c r="E433" s="17">
        <f t="shared" si="38"/>
        <v>0</v>
      </c>
      <c r="F433" s="17">
        <f t="shared" si="39"/>
        <v>0</v>
      </c>
    </row>
    <row r="434" spans="2:6" ht="15.75">
      <c r="B434" s="16">
        <v>423</v>
      </c>
      <c r="C434" s="21">
        <f t="shared" si="36"/>
        <v>0</v>
      </c>
      <c r="D434" s="17">
        <f t="shared" si="37"/>
        <v>0</v>
      </c>
      <c r="E434" s="17">
        <f t="shared" si="38"/>
        <v>0</v>
      </c>
      <c r="F434" s="17">
        <f t="shared" si="39"/>
        <v>0</v>
      </c>
    </row>
    <row r="435" spans="2:6" ht="15.75">
      <c r="B435" s="16">
        <v>424</v>
      </c>
      <c r="C435" s="21">
        <f t="shared" si="36"/>
        <v>0</v>
      </c>
      <c r="D435" s="17">
        <f t="shared" si="37"/>
        <v>0</v>
      </c>
      <c r="E435" s="17">
        <f t="shared" si="38"/>
        <v>0</v>
      </c>
      <c r="F435" s="17">
        <f t="shared" si="39"/>
        <v>0</v>
      </c>
    </row>
    <row r="436" spans="2:6" ht="15.75">
      <c r="B436" s="16">
        <v>425</v>
      </c>
      <c r="C436" s="21">
        <f t="shared" si="36"/>
        <v>0</v>
      </c>
      <c r="D436" s="17">
        <f t="shared" si="37"/>
        <v>0</v>
      </c>
      <c r="E436" s="17">
        <f t="shared" si="38"/>
        <v>0</v>
      </c>
      <c r="F436" s="17">
        <f t="shared" si="39"/>
        <v>0</v>
      </c>
    </row>
    <row r="437" spans="2:6" ht="15.75">
      <c r="B437" s="16">
        <v>426</v>
      </c>
      <c r="C437" s="21">
        <f t="shared" si="36"/>
        <v>0</v>
      </c>
      <c r="D437" s="17">
        <f t="shared" si="37"/>
        <v>0</v>
      </c>
      <c r="E437" s="17">
        <f t="shared" si="38"/>
        <v>0</v>
      </c>
      <c r="F437" s="17">
        <f t="shared" si="39"/>
        <v>0</v>
      </c>
    </row>
    <row r="438" spans="2:6" ht="15.75">
      <c r="B438" s="16">
        <v>427</v>
      </c>
      <c r="C438" s="21">
        <f t="shared" si="36"/>
        <v>0</v>
      </c>
      <c r="D438" s="17">
        <f t="shared" si="37"/>
        <v>0</v>
      </c>
      <c r="E438" s="17">
        <f t="shared" si="38"/>
        <v>0</v>
      </c>
      <c r="F438" s="17">
        <f t="shared" si="39"/>
        <v>0</v>
      </c>
    </row>
    <row r="439" spans="2:6" ht="15.75">
      <c r="B439" s="16">
        <v>428</v>
      </c>
      <c r="C439" s="21">
        <f t="shared" si="36"/>
        <v>0</v>
      </c>
      <c r="D439" s="17">
        <f t="shared" si="37"/>
        <v>0</v>
      </c>
      <c r="E439" s="17">
        <f t="shared" si="38"/>
        <v>0</v>
      </c>
      <c r="F439" s="17">
        <f t="shared" si="39"/>
        <v>0</v>
      </c>
    </row>
    <row r="440" spans="2:6" ht="15.75">
      <c r="B440" s="16">
        <v>429</v>
      </c>
      <c r="C440" s="21">
        <f t="shared" si="36"/>
        <v>0</v>
      </c>
      <c r="D440" s="17">
        <f t="shared" si="37"/>
        <v>0</v>
      </c>
      <c r="E440" s="17">
        <f t="shared" si="38"/>
        <v>0</v>
      </c>
      <c r="F440" s="17">
        <f t="shared" si="39"/>
        <v>0</v>
      </c>
    </row>
    <row r="441" spans="2:6" ht="15.75">
      <c r="B441" s="16">
        <v>430</v>
      </c>
      <c r="C441" s="21">
        <f t="shared" si="36"/>
        <v>0</v>
      </c>
      <c r="D441" s="17">
        <f t="shared" si="37"/>
        <v>0</v>
      </c>
      <c r="E441" s="17">
        <f t="shared" si="38"/>
        <v>0</v>
      </c>
      <c r="F441" s="17">
        <f t="shared" si="39"/>
        <v>0</v>
      </c>
    </row>
    <row r="442" spans="2:6" ht="15.75">
      <c r="B442" s="16">
        <v>431</v>
      </c>
      <c r="C442" s="21">
        <f t="shared" si="36"/>
        <v>0</v>
      </c>
      <c r="D442" s="17">
        <f t="shared" si="37"/>
        <v>0</v>
      </c>
      <c r="E442" s="17">
        <f t="shared" si="38"/>
        <v>0</v>
      </c>
      <c r="F442" s="17">
        <f t="shared" si="39"/>
        <v>0</v>
      </c>
    </row>
    <row r="443" spans="2:6" ht="15.75">
      <c r="B443" s="16">
        <v>432</v>
      </c>
      <c r="C443" s="21">
        <f t="shared" si="36"/>
        <v>0</v>
      </c>
      <c r="D443" s="17">
        <f t="shared" si="37"/>
        <v>0</v>
      </c>
      <c r="E443" s="17">
        <f t="shared" si="38"/>
        <v>0</v>
      </c>
      <c r="F443" s="17">
        <f t="shared" si="39"/>
        <v>0</v>
      </c>
    </row>
    <row r="444" spans="2:6" ht="15.75">
      <c r="B444" s="16">
        <v>433</v>
      </c>
      <c r="C444" s="21">
        <f t="shared" si="36"/>
        <v>0</v>
      </c>
      <c r="D444" s="17">
        <f t="shared" si="37"/>
        <v>0</v>
      </c>
      <c r="E444" s="17">
        <f t="shared" si="38"/>
        <v>0</v>
      </c>
      <c r="F444" s="17">
        <f t="shared" si="39"/>
        <v>0</v>
      </c>
    </row>
    <row r="445" spans="2:6" ht="15.75">
      <c r="B445" s="16">
        <v>434</v>
      </c>
      <c r="C445" s="21">
        <f t="shared" si="36"/>
        <v>0</v>
      </c>
      <c r="D445" s="17">
        <f t="shared" si="37"/>
        <v>0</v>
      </c>
      <c r="E445" s="17">
        <f t="shared" si="38"/>
        <v>0</v>
      </c>
      <c r="F445" s="17">
        <f t="shared" si="39"/>
        <v>0</v>
      </c>
    </row>
    <row r="446" spans="2:6" ht="15.75">
      <c r="B446" s="16">
        <v>435</v>
      </c>
      <c r="C446" s="21">
        <f t="shared" si="36"/>
        <v>0</v>
      </c>
      <c r="D446" s="17">
        <f t="shared" si="37"/>
        <v>0</v>
      </c>
      <c r="E446" s="17">
        <f t="shared" si="38"/>
        <v>0</v>
      </c>
      <c r="F446" s="17">
        <f t="shared" si="39"/>
        <v>0</v>
      </c>
    </row>
    <row r="447" spans="2:6" ht="15.75">
      <c r="B447" s="16">
        <v>436</v>
      </c>
      <c r="C447" s="21">
        <f t="shared" si="36"/>
        <v>0</v>
      </c>
      <c r="D447" s="17">
        <f t="shared" si="37"/>
        <v>0</v>
      </c>
      <c r="E447" s="17">
        <f t="shared" si="38"/>
        <v>0</v>
      </c>
      <c r="F447" s="17">
        <f t="shared" si="39"/>
        <v>0</v>
      </c>
    </row>
    <row r="448" spans="2:6" ht="15.75">
      <c r="B448" s="16">
        <v>437</v>
      </c>
      <c r="C448" s="21">
        <f t="shared" si="36"/>
        <v>0</v>
      </c>
      <c r="D448" s="17">
        <f t="shared" si="37"/>
        <v>0</v>
      </c>
      <c r="E448" s="17">
        <f t="shared" si="38"/>
        <v>0</v>
      </c>
      <c r="F448" s="17">
        <f t="shared" si="39"/>
        <v>0</v>
      </c>
    </row>
    <row r="449" spans="2:6" ht="15.75">
      <c r="B449" s="16">
        <v>438</v>
      </c>
      <c r="C449" s="21">
        <f t="shared" si="36"/>
        <v>0</v>
      </c>
      <c r="D449" s="17">
        <f t="shared" si="37"/>
        <v>0</v>
      </c>
      <c r="E449" s="17">
        <f t="shared" si="38"/>
        <v>0</v>
      </c>
      <c r="F449" s="17">
        <f t="shared" si="39"/>
        <v>0</v>
      </c>
    </row>
    <row r="450" spans="2:6" ht="15.75">
      <c r="B450" s="16">
        <v>439</v>
      </c>
      <c r="C450" s="21">
        <f t="shared" si="36"/>
        <v>0</v>
      </c>
      <c r="D450" s="17">
        <f t="shared" si="37"/>
        <v>0</v>
      </c>
      <c r="E450" s="17">
        <f t="shared" si="38"/>
        <v>0</v>
      </c>
      <c r="F450" s="17">
        <f t="shared" si="39"/>
        <v>0</v>
      </c>
    </row>
    <row r="451" spans="2:6" ht="15.75">
      <c r="B451" s="16">
        <v>440</v>
      </c>
      <c r="C451" s="21">
        <f t="shared" si="36"/>
        <v>0</v>
      </c>
      <c r="D451" s="17">
        <f t="shared" si="37"/>
        <v>0</v>
      </c>
      <c r="E451" s="17">
        <f t="shared" si="38"/>
        <v>0</v>
      </c>
      <c r="F451" s="17">
        <f t="shared" si="39"/>
        <v>0</v>
      </c>
    </row>
    <row r="452" spans="2:6" ht="15.75">
      <c r="B452" s="16">
        <v>441</v>
      </c>
      <c r="C452" s="21">
        <f t="shared" si="36"/>
        <v>0</v>
      </c>
      <c r="D452" s="17">
        <f t="shared" si="37"/>
        <v>0</v>
      </c>
      <c r="E452" s="17">
        <f t="shared" si="38"/>
        <v>0</v>
      </c>
      <c r="F452" s="17">
        <f t="shared" si="39"/>
        <v>0</v>
      </c>
    </row>
    <row r="453" spans="2:6" ht="15.75">
      <c r="B453" s="16">
        <v>442</v>
      </c>
      <c r="C453" s="21">
        <f t="shared" si="36"/>
        <v>0</v>
      </c>
      <c r="D453" s="17">
        <f t="shared" si="37"/>
        <v>0</v>
      </c>
      <c r="E453" s="17">
        <f t="shared" si="38"/>
        <v>0</v>
      </c>
      <c r="F453" s="17">
        <f t="shared" si="39"/>
        <v>0</v>
      </c>
    </row>
    <row r="454" spans="2:6" ht="15.75">
      <c r="B454" s="16">
        <v>443</v>
      </c>
      <c r="C454" s="21">
        <f t="shared" si="36"/>
        <v>0</v>
      </c>
      <c r="D454" s="17">
        <f t="shared" si="37"/>
        <v>0</v>
      </c>
      <c r="E454" s="17">
        <f t="shared" si="38"/>
        <v>0</v>
      </c>
      <c r="F454" s="17">
        <f t="shared" si="39"/>
        <v>0</v>
      </c>
    </row>
    <row r="455" spans="2:6" ht="15.75">
      <c r="B455" s="16">
        <v>444</v>
      </c>
      <c r="C455" s="21">
        <f t="shared" si="36"/>
        <v>0</v>
      </c>
      <c r="D455" s="17">
        <f t="shared" si="37"/>
        <v>0</v>
      </c>
      <c r="E455" s="17">
        <f t="shared" si="38"/>
        <v>0</v>
      </c>
      <c r="F455" s="17">
        <f t="shared" si="39"/>
        <v>0</v>
      </c>
    </row>
    <row r="456" spans="2:6" ht="15.75">
      <c r="B456" s="16">
        <v>445</v>
      </c>
      <c r="C456" s="21">
        <f t="shared" si="36"/>
        <v>0</v>
      </c>
      <c r="D456" s="17">
        <f t="shared" si="37"/>
        <v>0</v>
      </c>
      <c r="E456" s="17">
        <f t="shared" si="38"/>
        <v>0</v>
      </c>
      <c r="F456" s="17">
        <f t="shared" si="39"/>
        <v>0</v>
      </c>
    </row>
    <row r="457" spans="2:6" ht="15.75">
      <c r="B457" s="16">
        <v>446</v>
      </c>
      <c r="C457" s="21">
        <f t="shared" si="36"/>
        <v>0</v>
      </c>
      <c r="D457" s="17">
        <f t="shared" si="37"/>
        <v>0</v>
      </c>
      <c r="E457" s="17">
        <f t="shared" si="38"/>
        <v>0</v>
      </c>
      <c r="F457" s="17">
        <f t="shared" si="39"/>
        <v>0</v>
      </c>
    </row>
    <row r="458" spans="2:6" ht="15.75">
      <c r="B458" s="16">
        <v>447</v>
      </c>
      <c r="C458" s="21">
        <f t="shared" si="36"/>
        <v>0</v>
      </c>
      <c r="D458" s="17">
        <f t="shared" si="37"/>
        <v>0</v>
      </c>
      <c r="E458" s="17">
        <f t="shared" si="38"/>
        <v>0</v>
      </c>
      <c r="F458" s="17">
        <f t="shared" si="39"/>
        <v>0</v>
      </c>
    </row>
    <row r="459" spans="2:6" ht="15.75">
      <c r="B459" s="16">
        <v>448</v>
      </c>
      <c r="C459" s="21">
        <f t="shared" si="36"/>
        <v>0</v>
      </c>
      <c r="D459" s="17">
        <f t="shared" si="37"/>
        <v>0</v>
      </c>
      <c r="E459" s="17">
        <f t="shared" si="38"/>
        <v>0</v>
      </c>
      <c r="F459" s="17">
        <f t="shared" si="39"/>
        <v>0</v>
      </c>
    </row>
    <row r="460" spans="2:6" ht="15.75">
      <c r="B460" s="16">
        <v>449</v>
      </c>
      <c r="C460" s="21">
        <f t="shared" si="36"/>
        <v>0</v>
      </c>
      <c r="D460" s="17">
        <f t="shared" si="37"/>
        <v>0</v>
      </c>
      <c r="E460" s="17">
        <f t="shared" si="38"/>
        <v>0</v>
      </c>
      <c r="F460" s="17">
        <f t="shared" si="39"/>
        <v>0</v>
      </c>
    </row>
    <row r="461" spans="2:6" ht="15.75">
      <c r="B461" s="16">
        <v>450</v>
      </c>
      <c r="C461" s="21">
        <f t="shared" si="36"/>
        <v>0</v>
      </c>
      <c r="D461" s="17">
        <f t="shared" si="37"/>
        <v>0</v>
      </c>
      <c r="E461" s="17">
        <f t="shared" si="38"/>
        <v>0</v>
      </c>
      <c r="F461" s="17">
        <f t="shared" si="39"/>
        <v>0</v>
      </c>
    </row>
    <row r="462" spans="2:6" ht="15.75">
      <c r="B462" s="16">
        <v>451</v>
      </c>
      <c r="C462" s="21">
        <f t="shared" si="36"/>
        <v>0</v>
      </c>
      <c r="D462" s="17">
        <f t="shared" si="37"/>
        <v>0</v>
      </c>
      <c r="E462" s="17">
        <f t="shared" si="38"/>
        <v>0</v>
      </c>
      <c r="F462" s="17">
        <f t="shared" si="39"/>
        <v>0</v>
      </c>
    </row>
    <row r="463" spans="2:6" ht="15.75">
      <c r="B463" s="16">
        <v>452</v>
      </c>
      <c r="C463" s="21">
        <f t="shared" si="36"/>
        <v>0</v>
      </c>
      <c r="D463" s="17">
        <f t="shared" si="37"/>
        <v>0</v>
      </c>
      <c r="E463" s="17">
        <f t="shared" si="38"/>
        <v>0</v>
      </c>
      <c r="F463" s="17">
        <f t="shared" si="39"/>
        <v>0</v>
      </c>
    </row>
    <row r="464" spans="2:6" ht="15.75">
      <c r="B464" s="16">
        <v>453</v>
      </c>
      <c r="C464" s="21">
        <f t="shared" si="36"/>
        <v>0</v>
      </c>
      <c r="D464" s="17">
        <f t="shared" si="37"/>
        <v>0</v>
      </c>
      <c r="E464" s="17">
        <f t="shared" si="38"/>
        <v>0</v>
      </c>
      <c r="F464" s="17">
        <f t="shared" si="39"/>
        <v>0</v>
      </c>
    </row>
    <row r="465" spans="2:6" ht="15.75">
      <c r="B465" s="16">
        <v>454</v>
      </c>
      <c r="C465" s="21">
        <f t="shared" si="36"/>
        <v>0</v>
      </c>
      <c r="D465" s="17">
        <f t="shared" si="37"/>
        <v>0</v>
      </c>
      <c r="E465" s="17">
        <f t="shared" si="38"/>
        <v>0</v>
      </c>
      <c r="F465" s="17">
        <f t="shared" si="39"/>
        <v>0</v>
      </c>
    </row>
    <row r="466" spans="2:6" ht="15.75">
      <c r="B466" s="16">
        <v>455</v>
      </c>
      <c r="C466" s="21">
        <f t="shared" si="36"/>
        <v>0</v>
      </c>
      <c r="D466" s="17">
        <f t="shared" si="37"/>
        <v>0</v>
      </c>
      <c r="E466" s="17">
        <f t="shared" si="38"/>
        <v>0</v>
      </c>
      <c r="F466" s="17">
        <f t="shared" si="39"/>
        <v>0</v>
      </c>
    </row>
    <row r="467" spans="2:6" ht="15.75">
      <c r="B467" s="16">
        <v>456</v>
      </c>
      <c r="C467" s="21">
        <f t="shared" si="36"/>
        <v>0</v>
      </c>
      <c r="D467" s="17">
        <f t="shared" si="37"/>
        <v>0</v>
      </c>
      <c r="E467" s="17">
        <f t="shared" si="38"/>
        <v>0</v>
      </c>
      <c r="F467" s="17">
        <f t="shared" si="39"/>
        <v>0</v>
      </c>
    </row>
    <row r="468" spans="2:6" ht="15.75">
      <c r="B468" s="16">
        <v>457</v>
      </c>
      <c r="C468" s="21">
        <f t="shared" si="36"/>
        <v>0</v>
      </c>
      <c r="D468" s="17">
        <f t="shared" si="37"/>
        <v>0</v>
      </c>
      <c r="E468" s="17">
        <f t="shared" si="38"/>
        <v>0</v>
      </c>
      <c r="F468" s="17">
        <f t="shared" si="39"/>
        <v>0</v>
      </c>
    </row>
    <row r="469" spans="2:6" ht="15.75">
      <c r="B469" s="16">
        <v>458</v>
      </c>
      <c r="C469" s="21">
        <f t="shared" si="36"/>
        <v>0</v>
      </c>
      <c r="D469" s="17">
        <f t="shared" si="37"/>
        <v>0</v>
      </c>
      <c r="E469" s="17">
        <f t="shared" si="38"/>
        <v>0</v>
      </c>
      <c r="F469" s="17">
        <f t="shared" si="39"/>
        <v>0</v>
      </c>
    </row>
    <row r="470" spans="2:6" ht="15.75">
      <c r="B470" s="16">
        <v>459</v>
      </c>
      <c r="C470" s="21">
        <f t="shared" si="36"/>
        <v>0</v>
      </c>
      <c r="D470" s="17">
        <f t="shared" si="37"/>
        <v>0</v>
      </c>
      <c r="E470" s="17">
        <f t="shared" si="38"/>
        <v>0</v>
      </c>
      <c r="F470" s="17">
        <f t="shared" si="39"/>
        <v>0</v>
      </c>
    </row>
    <row r="471" spans="2:6" ht="15.75">
      <c r="B471" s="16">
        <v>460</v>
      </c>
      <c r="C471" s="21">
        <f t="shared" si="36"/>
        <v>0</v>
      </c>
      <c r="D471" s="17">
        <f t="shared" si="37"/>
        <v>0</v>
      </c>
      <c r="E471" s="17">
        <f t="shared" si="38"/>
        <v>0</v>
      </c>
      <c r="F471" s="17">
        <f t="shared" si="39"/>
        <v>0</v>
      </c>
    </row>
    <row r="472" spans="2:6" ht="15.75">
      <c r="B472" s="16">
        <v>461</v>
      </c>
      <c r="C472" s="21">
        <f t="shared" si="36"/>
        <v>0</v>
      </c>
      <c r="D472" s="17">
        <f t="shared" si="37"/>
        <v>0</v>
      </c>
      <c r="E472" s="17">
        <f t="shared" si="38"/>
        <v>0</v>
      </c>
      <c r="F472" s="17">
        <f t="shared" si="39"/>
        <v>0</v>
      </c>
    </row>
    <row r="473" spans="2:6" ht="15.75">
      <c r="B473" s="16">
        <v>462</v>
      </c>
      <c r="C473" s="21">
        <f t="shared" si="36"/>
        <v>0</v>
      </c>
      <c r="D473" s="17">
        <f t="shared" si="37"/>
        <v>0</v>
      </c>
      <c r="E473" s="17">
        <f t="shared" si="38"/>
        <v>0</v>
      </c>
      <c r="F473" s="17">
        <f t="shared" si="39"/>
        <v>0</v>
      </c>
    </row>
    <row r="474" spans="2:6" ht="15.75">
      <c r="B474" s="16">
        <v>463</v>
      </c>
      <c r="C474" s="21">
        <f t="shared" si="36"/>
        <v>0</v>
      </c>
      <c r="D474" s="17">
        <f t="shared" si="37"/>
        <v>0</v>
      </c>
      <c r="E474" s="17">
        <f t="shared" si="38"/>
        <v>0</v>
      </c>
      <c r="F474" s="17">
        <f t="shared" si="39"/>
        <v>0</v>
      </c>
    </row>
    <row r="475" spans="2:6" ht="15.75">
      <c r="B475" s="16">
        <v>464</v>
      </c>
      <c r="C475" s="21">
        <f t="shared" si="36"/>
        <v>0</v>
      </c>
      <c r="D475" s="17">
        <f t="shared" si="37"/>
        <v>0</v>
      </c>
      <c r="E475" s="17">
        <f t="shared" si="38"/>
        <v>0</v>
      </c>
      <c r="F475" s="17">
        <f t="shared" si="39"/>
        <v>0</v>
      </c>
    </row>
    <row r="476" spans="2:6" ht="15.75">
      <c r="B476" s="16">
        <v>465</v>
      </c>
      <c r="C476" s="21">
        <f t="shared" si="36"/>
        <v>0</v>
      </c>
      <c r="D476" s="17">
        <f t="shared" si="37"/>
        <v>0</v>
      </c>
      <c r="E476" s="17">
        <f t="shared" si="38"/>
        <v>0</v>
      </c>
      <c r="F476" s="17">
        <f t="shared" si="39"/>
        <v>0</v>
      </c>
    </row>
    <row r="477" spans="2:6" ht="15.75">
      <c r="B477" s="16">
        <v>466</v>
      </c>
      <c r="C477" s="21">
        <f t="shared" si="36"/>
        <v>0</v>
      </c>
      <c r="D477" s="17">
        <f t="shared" si="37"/>
        <v>0</v>
      </c>
      <c r="E477" s="17">
        <f t="shared" si="38"/>
        <v>0</v>
      </c>
      <c r="F477" s="17">
        <f t="shared" si="39"/>
        <v>0</v>
      </c>
    </row>
    <row r="478" spans="2:6" ht="15.75">
      <c r="B478" s="16">
        <v>467</v>
      </c>
      <c r="C478" s="21">
        <f aca="true" t="shared" si="40" ref="C478:C541">IF(F477&gt;$C$6,$C$6,F477+D478)</f>
        <v>0</v>
      </c>
      <c r="D478" s="17">
        <f aca="true" t="shared" si="41" ref="D478:D541">+$C$4*F477/12</f>
        <v>0</v>
      </c>
      <c r="E478" s="17">
        <f aca="true" t="shared" si="42" ref="E478:E541">+C478-D478</f>
        <v>0</v>
      </c>
      <c r="F478" s="17">
        <f aca="true" t="shared" si="43" ref="F478:F541">+F477-E478</f>
        <v>0</v>
      </c>
    </row>
    <row r="479" spans="2:6" ht="15.75">
      <c r="B479" s="16">
        <v>468</v>
      </c>
      <c r="C479" s="21">
        <f t="shared" si="40"/>
        <v>0</v>
      </c>
      <c r="D479" s="17">
        <f t="shared" si="41"/>
        <v>0</v>
      </c>
      <c r="E479" s="17">
        <f t="shared" si="42"/>
        <v>0</v>
      </c>
      <c r="F479" s="17">
        <f t="shared" si="43"/>
        <v>0</v>
      </c>
    </row>
    <row r="480" spans="2:6" ht="15.75">
      <c r="B480" s="16">
        <v>469</v>
      </c>
      <c r="C480" s="21">
        <f t="shared" si="40"/>
        <v>0</v>
      </c>
      <c r="D480" s="17">
        <f t="shared" si="41"/>
        <v>0</v>
      </c>
      <c r="E480" s="17">
        <f t="shared" si="42"/>
        <v>0</v>
      </c>
      <c r="F480" s="17">
        <f t="shared" si="43"/>
        <v>0</v>
      </c>
    </row>
    <row r="481" spans="2:6" ht="15.75">
      <c r="B481" s="16">
        <v>470</v>
      </c>
      <c r="C481" s="21">
        <f t="shared" si="40"/>
        <v>0</v>
      </c>
      <c r="D481" s="17">
        <f t="shared" si="41"/>
        <v>0</v>
      </c>
      <c r="E481" s="17">
        <f t="shared" si="42"/>
        <v>0</v>
      </c>
      <c r="F481" s="17">
        <f t="shared" si="43"/>
        <v>0</v>
      </c>
    </row>
    <row r="482" spans="2:6" ht="15.75">
      <c r="B482" s="16">
        <v>471</v>
      </c>
      <c r="C482" s="21">
        <f t="shared" si="40"/>
        <v>0</v>
      </c>
      <c r="D482" s="17">
        <f t="shared" si="41"/>
        <v>0</v>
      </c>
      <c r="E482" s="17">
        <f t="shared" si="42"/>
        <v>0</v>
      </c>
      <c r="F482" s="17">
        <f t="shared" si="43"/>
        <v>0</v>
      </c>
    </row>
    <row r="483" spans="2:6" ht="15.75">
      <c r="B483" s="16">
        <v>472</v>
      </c>
      <c r="C483" s="21">
        <f t="shared" si="40"/>
        <v>0</v>
      </c>
      <c r="D483" s="17">
        <f t="shared" si="41"/>
        <v>0</v>
      </c>
      <c r="E483" s="17">
        <f t="shared" si="42"/>
        <v>0</v>
      </c>
      <c r="F483" s="17">
        <f t="shared" si="43"/>
        <v>0</v>
      </c>
    </row>
    <row r="484" spans="2:6" ht="15.75">
      <c r="B484" s="16">
        <v>473</v>
      </c>
      <c r="C484" s="21">
        <f t="shared" si="40"/>
        <v>0</v>
      </c>
      <c r="D484" s="17">
        <f t="shared" si="41"/>
        <v>0</v>
      </c>
      <c r="E484" s="17">
        <f t="shared" si="42"/>
        <v>0</v>
      </c>
      <c r="F484" s="17">
        <f t="shared" si="43"/>
        <v>0</v>
      </c>
    </row>
    <row r="485" spans="2:6" ht="15.75">
      <c r="B485" s="16">
        <v>474</v>
      </c>
      <c r="C485" s="21">
        <f t="shared" si="40"/>
        <v>0</v>
      </c>
      <c r="D485" s="17">
        <f t="shared" si="41"/>
        <v>0</v>
      </c>
      <c r="E485" s="17">
        <f t="shared" si="42"/>
        <v>0</v>
      </c>
      <c r="F485" s="17">
        <f t="shared" si="43"/>
        <v>0</v>
      </c>
    </row>
    <row r="486" spans="2:6" ht="15.75">
      <c r="B486" s="16">
        <v>475</v>
      </c>
      <c r="C486" s="21">
        <f t="shared" si="40"/>
        <v>0</v>
      </c>
      <c r="D486" s="17">
        <f t="shared" si="41"/>
        <v>0</v>
      </c>
      <c r="E486" s="17">
        <f t="shared" si="42"/>
        <v>0</v>
      </c>
      <c r="F486" s="17">
        <f t="shared" si="43"/>
        <v>0</v>
      </c>
    </row>
    <row r="487" spans="2:6" ht="15.75">
      <c r="B487" s="16">
        <v>476</v>
      </c>
      <c r="C487" s="21">
        <f t="shared" si="40"/>
        <v>0</v>
      </c>
      <c r="D487" s="17">
        <f t="shared" si="41"/>
        <v>0</v>
      </c>
      <c r="E487" s="17">
        <f t="shared" si="42"/>
        <v>0</v>
      </c>
      <c r="F487" s="17">
        <f t="shared" si="43"/>
        <v>0</v>
      </c>
    </row>
    <row r="488" spans="2:6" ht="15.75">
      <c r="B488" s="16">
        <v>477</v>
      </c>
      <c r="C488" s="21">
        <f t="shared" si="40"/>
        <v>0</v>
      </c>
      <c r="D488" s="17">
        <f t="shared" si="41"/>
        <v>0</v>
      </c>
      <c r="E488" s="17">
        <f t="shared" si="42"/>
        <v>0</v>
      </c>
      <c r="F488" s="17">
        <f t="shared" si="43"/>
        <v>0</v>
      </c>
    </row>
    <row r="489" spans="2:6" ht="15.75">
      <c r="B489" s="16">
        <v>478</v>
      </c>
      <c r="C489" s="21">
        <f t="shared" si="40"/>
        <v>0</v>
      </c>
      <c r="D489" s="17">
        <f t="shared" si="41"/>
        <v>0</v>
      </c>
      <c r="E489" s="17">
        <f t="shared" si="42"/>
        <v>0</v>
      </c>
      <c r="F489" s="17">
        <f t="shared" si="43"/>
        <v>0</v>
      </c>
    </row>
    <row r="490" spans="2:6" ht="15.75">
      <c r="B490" s="16">
        <v>479</v>
      </c>
      <c r="C490" s="21">
        <f t="shared" si="40"/>
        <v>0</v>
      </c>
      <c r="D490" s="17">
        <f t="shared" si="41"/>
        <v>0</v>
      </c>
      <c r="E490" s="17">
        <f t="shared" si="42"/>
        <v>0</v>
      </c>
      <c r="F490" s="17">
        <f t="shared" si="43"/>
        <v>0</v>
      </c>
    </row>
    <row r="491" spans="2:6" ht="15.75">
      <c r="B491" s="16">
        <v>480</v>
      </c>
      <c r="C491" s="21">
        <f t="shared" si="40"/>
        <v>0</v>
      </c>
      <c r="D491" s="17">
        <f t="shared" si="41"/>
        <v>0</v>
      </c>
      <c r="E491" s="17">
        <f t="shared" si="42"/>
        <v>0</v>
      </c>
      <c r="F491" s="17">
        <f t="shared" si="43"/>
        <v>0</v>
      </c>
    </row>
    <row r="492" spans="2:6" ht="15.75">
      <c r="B492" s="16">
        <v>481</v>
      </c>
      <c r="C492" s="21">
        <f t="shared" si="40"/>
        <v>0</v>
      </c>
      <c r="D492" s="17">
        <f t="shared" si="41"/>
        <v>0</v>
      </c>
      <c r="E492" s="17">
        <f t="shared" si="42"/>
        <v>0</v>
      </c>
      <c r="F492" s="17">
        <f t="shared" si="43"/>
        <v>0</v>
      </c>
    </row>
    <row r="493" spans="2:6" ht="15.75">
      <c r="B493" s="16">
        <v>482</v>
      </c>
      <c r="C493" s="21">
        <f t="shared" si="40"/>
        <v>0</v>
      </c>
      <c r="D493" s="17">
        <f t="shared" si="41"/>
        <v>0</v>
      </c>
      <c r="E493" s="17">
        <f t="shared" si="42"/>
        <v>0</v>
      </c>
      <c r="F493" s="17">
        <f t="shared" si="43"/>
        <v>0</v>
      </c>
    </row>
    <row r="494" spans="2:6" ht="15.75">
      <c r="B494" s="16">
        <v>483</v>
      </c>
      <c r="C494" s="21">
        <f t="shared" si="40"/>
        <v>0</v>
      </c>
      <c r="D494" s="17">
        <f t="shared" si="41"/>
        <v>0</v>
      </c>
      <c r="E494" s="17">
        <f t="shared" si="42"/>
        <v>0</v>
      </c>
      <c r="F494" s="17">
        <f t="shared" si="43"/>
        <v>0</v>
      </c>
    </row>
    <row r="495" spans="2:6" ht="15.75">
      <c r="B495" s="16">
        <v>484</v>
      </c>
      <c r="C495" s="21">
        <f t="shared" si="40"/>
        <v>0</v>
      </c>
      <c r="D495" s="17">
        <f t="shared" si="41"/>
        <v>0</v>
      </c>
      <c r="E495" s="17">
        <f t="shared" si="42"/>
        <v>0</v>
      </c>
      <c r="F495" s="17">
        <f t="shared" si="43"/>
        <v>0</v>
      </c>
    </row>
    <row r="496" spans="2:6" ht="15.75">
      <c r="B496" s="16">
        <v>485</v>
      </c>
      <c r="C496" s="21">
        <f t="shared" si="40"/>
        <v>0</v>
      </c>
      <c r="D496" s="17">
        <f t="shared" si="41"/>
        <v>0</v>
      </c>
      <c r="E496" s="17">
        <f t="shared" si="42"/>
        <v>0</v>
      </c>
      <c r="F496" s="17">
        <f t="shared" si="43"/>
        <v>0</v>
      </c>
    </row>
    <row r="497" spans="2:6" ht="15.75">
      <c r="B497" s="16">
        <v>486</v>
      </c>
      <c r="C497" s="21">
        <f t="shared" si="40"/>
        <v>0</v>
      </c>
      <c r="D497" s="17">
        <f t="shared" si="41"/>
        <v>0</v>
      </c>
      <c r="E497" s="17">
        <f t="shared" si="42"/>
        <v>0</v>
      </c>
      <c r="F497" s="17">
        <f t="shared" si="43"/>
        <v>0</v>
      </c>
    </row>
    <row r="498" spans="2:6" ht="15.75">
      <c r="B498" s="16">
        <v>487</v>
      </c>
      <c r="C498" s="21">
        <f t="shared" si="40"/>
        <v>0</v>
      </c>
      <c r="D498" s="17">
        <f t="shared" si="41"/>
        <v>0</v>
      </c>
      <c r="E498" s="17">
        <f t="shared" si="42"/>
        <v>0</v>
      </c>
      <c r="F498" s="17">
        <f t="shared" si="43"/>
        <v>0</v>
      </c>
    </row>
    <row r="499" spans="2:6" ht="15.75">
      <c r="B499" s="16">
        <v>488</v>
      </c>
      <c r="C499" s="21">
        <f t="shared" si="40"/>
        <v>0</v>
      </c>
      <c r="D499" s="17">
        <f t="shared" si="41"/>
        <v>0</v>
      </c>
      <c r="E499" s="17">
        <f t="shared" si="42"/>
        <v>0</v>
      </c>
      <c r="F499" s="17">
        <f t="shared" si="43"/>
        <v>0</v>
      </c>
    </row>
    <row r="500" spans="2:6" ht="15.75">
      <c r="B500" s="16">
        <v>489</v>
      </c>
      <c r="C500" s="21">
        <f t="shared" si="40"/>
        <v>0</v>
      </c>
      <c r="D500" s="17">
        <f t="shared" si="41"/>
        <v>0</v>
      </c>
      <c r="E500" s="17">
        <f t="shared" si="42"/>
        <v>0</v>
      </c>
      <c r="F500" s="17">
        <f t="shared" si="43"/>
        <v>0</v>
      </c>
    </row>
    <row r="501" spans="2:6" ht="15.75">
      <c r="B501" s="16">
        <v>490</v>
      </c>
      <c r="C501" s="21">
        <f t="shared" si="40"/>
        <v>0</v>
      </c>
      <c r="D501" s="17">
        <f t="shared" si="41"/>
        <v>0</v>
      </c>
      <c r="E501" s="17">
        <f t="shared" si="42"/>
        <v>0</v>
      </c>
      <c r="F501" s="17">
        <f t="shared" si="43"/>
        <v>0</v>
      </c>
    </row>
    <row r="502" spans="2:6" ht="15.75">
      <c r="B502" s="16">
        <v>491</v>
      </c>
      <c r="C502" s="21">
        <f t="shared" si="40"/>
        <v>0</v>
      </c>
      <c r="D502" s="17">
        <f t="shared" si="41"/>
        <v>0</v>
      </c>
      <c r="E502" s="17">
        <f t="shared" si="42"/>
        <v>0</v>
      </c>
      <c r="F502" s="17">
        <f t="shared" si="43"/>
        <v>0</v>
      </c>
    </row>
    <row r="503" spans="2:6" ht="15.75">
      <c r="B503" s="16">
        <v>492</v>
      </c>
      <c r="C503" s="21">
        <f t="shared" si="40"/>
        <v>0</v>
      </c>
      <c r="D503" s="17">
        <f t="shared" si="41"/>
        <v>0</v>
      </c>
      <c r="E503" s="17">
        <f t="shared" si="42"/>
        <v>0</v>
      </c>
      <c r="F503" s="17">
        <f t="shared" si="43"/>
        <v>0</v>
      </c>
    </row>
    <row r="504" spans="2:6" ht="15.75">
      <c r="B504" s="16">
        <v>493</v>
      </c>
      <c r="C504" s="21">
        <f t="shared" si="40"/>
        <v>0</v>
      </c>
      <c r="D504" s="17">
        <f t="shared" si="41"/>
        <v>0</v>
      </c>
      <c r="E504" s="17">
        <f t="shared" si="42"/>
        <v>0</v>
      </c>
      <c r="F504" s="17">
        <f t="shared" si="43"/>
        <v>0</v>
      </c>
    </row>
    <row r="505" spans="2:6" ht="15.75">
      <c r="B505" s="16">
        <v>494</v>
      </c>
      <c r="C505" s="21">
        <f t="shared" si="40"/>
        <v>0</v>
      </c>
      <c r="D505" s="17">
        <f t="shared" si="41"/>
        <v>0</v>
      </c>
      <c r="E505" s="17">
        <f t="shared" si="42"/>
        <v>0</v>
      </c>
      <c r="F505" s="17">
        <f t="shared" si="43"/>
        <v>0</v>
      </c>
    </row>
    <row r="506" spans="2:6" ht="15.75">
      <c r="B506" s="16">
        <v>495</v>
      </c>
      <c r="C506" s="21">
        <f t="shared" si="40"/>
        <v>0</v>
      </c>
      <c r="D506" s="17">
        <f t="shared" si="41"/>
        <v>0</v>
      </c>
      <c r="E506" s="17">
        <f t="shared" si="42"/>
        <v>0</v>
      </c>
      <c r="F506" s="17">
        <f t="shared" si="43"/>
        <v>0</v>
      </c>
    </row>
    <row r="507" spans="2:6" ht="15.75">
      <c r="B507" s="16">
        <v>496</v>
      </c>
      <c r="C507" s="21">
        <f t="shared" si="40"/>
        <v>0</v>
      </c>
      <c r="D507" s="17">
        <f t="shared" si="41"/>
        <v>0</v>
      </c>
      <c r="E507" s="17">
        <f t="shared" si="42"/>
        <v>0</v>
      </c>
      <c r="F507" s="17">
        <f t="shared" si="43"/>
        <v>0</v>
      </c>
    </row>
    <row r="508" spans="2:6" ht="15.75">
      <c r="B508" s="16">
        <v>497</v>
      </c>
      <c r="C508" s="21">
        <f t="shared" si="40"/>
        <v>0</v>
      </c>
      <c r="D508" s="17">
        <f t="shared" si="41"/>
        <v>0</v>
      </c>
      <c r="E508" s="17">
        <f t="shared" si="42"/>
        <v>0</v>
      </c>
      <c r="F508" s="17">
        <f t="shared" si="43"/>
        <v>0</v>
      </c>
    </row>
    <row r="509" spans="2:6" ht="15.75">
      <c r="B509" s="16">
        <v>498</v>
      </c>
      <c r="C509" s="21">
        <f t="shared" si="40"/>
        <v>0</v>
      </c>
      <c r="D509" s="17">
        <f t="shared" si="41"/>
        <v>0</v>
      </c>
      <c r="E509" s="17">
        <f t="shared" si="42"/>
        <v>0</v>
      </c>
      <c r="F509" s="17">
        <f t="shared" si="43"/>
        <v>0</v>
      </c>
    </row>
    <row r="510" spans="2:6" ht="15.75">
      <c r="B510" s="16">
        <v>499</v>
      </c>
      <c r="C510" s="21">
        <f t="shared" si="40"/>
        <v>0</v>
      </c>
      <c r="D510" s="17">
        <f t="shared" si="41"/>
        <v>0</v>
      </c>
      <c r="E510" s="17">
        <f t="shared" si="42"/>
        <v>0</v>
      </c>
      <c r="F510" s="17">
        <f t="shared" si="43"/>
        <v>0</v>
      </c>
    </row>
    <row r="511" spans="2:6" ht="15.75">
      <c r="B511" s="16">
        <v>500</v>
      </c>
      <c r="C511" s="21">
        <f t="shared" si="40"/>
        <v>0</v>
      </c>
      <c r="D511" s="17">
        <f t="shared" si="41"/>
        <v>0</v>
      </c>
      <c r="E511" s="17">
        <f t="shared" si="42"/>
        <v>0</v>
      </c>
      <c r="F511" s="17">
        <f t="shared" si="43"/>
        <v>0</v>
      </c>
    </row>
    <row r="512" spans="2:6" ht="15.75">
      <c r="B512" s="16">
        <v>501</v>
      </c>
      <c r="C512" s="21">
        <f t="shared" si="40"/>
        <v>0</v>
      </c>
      <c r="D512" s="17">
        <f t="shared" si="41"/>
        <v>0</v>
      </c>
      <c r="E512" s="17">
        <f t="shared" si="42"/>
        <v>0</v>
      </c>
      <c r="F512" s="17">
        <f t="shared" si="43"/>
        <v>0</v>
      </c>
    </row>
    <row r="513" spans="2:6" ht="15.75">
      <c r="B513" s="16">
        <v>502</v>
      </c>
      <c r="C513" s="21">
        <f t="shared" si="40"/>
        <v>0</v>
      </c>
      <c r="D513" s="17">
        <f t="shared" si="41"/>
        <v>0</v>
      </c>
      <c r="E513" s="17">
        <f t="shared" si="42"/>
        <v>0</v>
      </c>
      <c r="F513" s="17">
        <f t="shared" si="43"/>
        <v>0</v>
      </c>
    </row>
    <row r="514" spans="2:6" ht="15.75">
      <c r="B514" s="16">
        <v>503</v>
      </c>
      <c r="C514" s="21">
        <f t="shared" si="40"/>
        <v>0</v>
      </c>
      <c r="D514" s="17">
        <f t="shared" si="41"/>
        <v>0</v>
      </c>
      <c r="E514" s="17">
        <f t="shared" si="42"/>
        <v>0</v>
      </c>
      <c r="F514" s="17">
        <f t="shared" si="43"/>
        <v>0</v>
      </c>
    </row>
    <row r="515" spans="2:6" ht="15.75">
      <c r="B515" s="16">
        <v>504</v>
      </c>
      <c r="C515" s="21">
        <f t="shared" si="40"/>
        <v>0</v>
      </c>
      <c r="D515" s="17">
        <f t="shared" si="41"/>
        <v>0</v>
      </c>
      <c r="E515" s="17">
        <f t="shared" si="42"/>
        <v>0</v>
      </c>
      <c r="F515" s="17">
        <f t="shared" si="43"/>
        <v>0</v>
      </c>
    </row>
    <row r="516" spans="2:6" ht="15.75">
      <c r="B516" s="16">
        <v>505</v>
      </c>
      <c r="C516" s="21">
        <f t="shared" si="40"/>
        <v>0</v>
      </c>
      <c r="D516" s="17">
        <f t="shared" si="41"/>
        <v>0</v>
      </c>
      <c r="E516" s="17">
        <f t="shared" si="42"/>
        <v>0</v>
      </c>
      <c r="F516" s="17">
        <f t="shared" si="43"/>
        <v>0</v>
      </c>
    </row>
    <row r="517" spans="2:6" ht="15.75">
      <c r="B517" s="16">
        <v>506</v>
      </c>
      <c r="C517" s="21">
        <f t="shared" si="40"/>
        <v>0</v>
      </c>
      <c r="D517" s="17">
        <f t="shared" si="41"/>
        <v>0</v>
      </c>
      <c r="E517" s="17">
        <f t="shared" si="42"/>
        <v>0</v>
      </c>
      <c r="F517" s="17">
        <f t="shared" si="43"/>
        <v>0</v>
      </c>
    </row>
    <row r="518" spans="2:6" ht="15.75">
      <c r="B518" s="16">
        <v>507</v>
      </c>
      <c r="C518" s="21">
        <f t="shared" si="40"/>
        <v>0</v>
      </c>
      <c r="D518" s="17">
        <f t="shared" si="41"/>
        <v>0</v>
      </c>
      <c r="E518" s="17">
        <f t="shared" si="42"/>
        <v>0</v>
      </c>
      <c r="F518" s="17">
        <f t="shared" si="43"/>
        <v>0</v>
      </c>
    </row>
    <row r="519" spans="2:6" ht="15.75">
      <c r="B519" s="16">
        <v>508</v>
      </c>
      <c r="C519" s="21">
        <f t="shared" si="40"/>
        <v>0</v>
      </c>
      <c r="D519" s="17">
        <f t="shared" si="41"/>
        <v>0</v>
      </c>
      <c r="E519" s="17">
        <f t="shared" si="42"/>
        <v>0</v>
      </c>
      <c r="F519" s="17">
        <f t="shared" si="43"/>
        <v>0</v>
      </c>
    </row>
    <row r="520" spans="2:6" ht="15.75">
      <c r="B520" s="16">
        <v>509</v>
      </c>
      <c r="C520" s="21">
        <f t="shared" si="40"/>
        <v>0</v>
      </c>
      <c r="D520" s="17">
        <f t="shared" si="41"/>
        <v>0</v>
      </c>
      <c r="E520" s="17">
        <f t="shared" si="42"/>
        <v>0</v>
      </c>
      <c r="F520" s="17">
        <f t="shared" si="43"/>
        <v>0</v>
      </c>
    </row>
    <row r="521" spans="2:6" ht="15.75">
      <c r="B521" s="16">
        <v>510</v>
      </c>
      <c r="C521" s="21">
        <f t="shared" si="40"/>
        <v>0</v>
      </c>
      <c r="D521" s="17">
        <f t="shared" si="41"/>
        <v>0</v>
      </c>
      <c r="E521" s="17">
        <f t="shared" si="42"/>
        <v>0</v>
      </c>
      <c r="F521" s="17">
        <f t="shared" si="43"/>
        <v>0</v>
      </c>
    </row>
    <row r="522" spans="2:6" ht="15.75">
      <c r="B522" s="16">
        <v>511</v>
      </c>
      <c r="C522" s="21">
        <f t="shared" si="40"/>
        <v>0</v>
      </c>
      <c r="D522" s="17">
        <f t="shared" si="41"/>
        <v>0</v>
      </c>
      <c r="E522" s="17">
        <f t="shared" si="42"/>
        <v>0</v>
      </c>
      <c r="F522" s="17">
        <f t="shared" si="43"/>
        <v>0</v>
      </c>
    </row>
    <row r="523" spans="2:6" ht="15.75">
      <c r="B523" s="16">
        <v>512</v>
      </c>
      <c r="C523" s="21">
        <f t="shared" si="40"/>
        <v>0</v>
      </c>
      <c r="D523" s="17">
        <f t="shared" si="41"/>
        <v>0</v>
      </c>
      <c r="E523" s="17">
        <f t="shared" si="42"/>
        <v>0</v>
      </c>
      <c r="F523" s="17">
        <f t="shared" si="43"/>
        <v>0</v>
      </c>
    </row>
    <row r="524" spans="2:6" ht="15.75">
      <c r="B524" s="16">
        <v>513</v>
      </c>
      <c r="C524" s="21">
        <f t="shared" si="40"/>
        <v>0</v>
      </c>
      <c r="D524" s="17">
        <f t="shared" si="41"/>
        <v>0</v>
      </c>
      <c r="E524" s="17">
        <f t="shared" si="42"/>
        <v>0</v>
      </c>
      <c r="F524" s="17">
        <f t="shared" si="43"/>
        <v>0</v>
      </c>
    </row>
    <row r="525" spans="2:6" ht="15.75">
      <c r="B525" s="16">
        <v>514</v>
      </c>
      <c r="C525" s="21">
        <f t="shared" si="40"/>
        <v>0</v>
      </c>
      <c r="D525" s="17">
        <f t="shared" si="41"/>
        <v>0</v>
      </c>
      <c r="E525" s="17">
        <f t="shared" si="42"/>
        <v>0</v>
      </c>
      <c r="F525" s="17">
        <f t="shared" si="43"/>
        <v>0</v>
      </c>
    </row>
    <row r="526" spans="2:6" ht="15.75">
      <c r="B526" s="16">
        <v>515</v>
      </c>
      <c r="C526" s="21">
        <f t="shared" si="40"/>
        <v>0</v>
      </c>
      <c r="D526" s="17">
        <f t="shared" si="41"/>
        <v>0</v>
      </c>
      <c r="E526" s="17">
        <f t="shared" si="42"/>
        <v>0</v>
      </c>
      <c r="F526" s="17">
        <f t="shared" si="43"/>
        <v>0</v>
      </c>
    </row>
    <row r="527" spans="2:6" ht="15.75">
      <c r="B527" s="16">
        <v>516</v>
      </c>
      <c r="C527" s="21">
        <f t="shared" si="40"/>
        <v>0</v>
      </c>
      <c r="D527" s="17">
        <f t="shared" si="41"/>
        <v>0</v>
      </c>
      <c r="E527" s="17">
        <f t="shared" si="42"/>
        <v>0</v>
      </c>
      <c r="F527" s="17">
        <f t="shared" si="43"/>
        <v>0</v>
      </c>
    </row>
    <row r="528" spans="2:6" ht="15.75">
      <c r="B528" s="16">
        <v>517</v>
      </c>
      <c r="C528" s="21">
        <f t="shared" si="40"/>
        <v>0</v>
      </c>
      <c r="D528" s="17">
        <f t="shared" si="41"/>
        <v>0</v>
      </c>
      <c r="E528" s="17">
        <f t="shared" si="42"/>
        <v>0</v>
      </c>
      <c r="F528" s="17">
        <f t="shared" si="43"/>
        <v>0</v>
      </c>
    </row>
    <row r="529" spans="2:6" ht="15.75">
      <c r="B529" s="16">
        <v>518</v>
      </c>
      <c r="C529" s="21">
        <f t="shared" si="40"/>
        <v>0</v>
      </c>
      <c r="D529" s="17">
        <f t="shared" si="41"/>
        <v>0</v>
      </c>
      <c r="E529" s="17">
        <f t="shared" si="42"/>
        <v>0</v>
      </c>
      <c r="F529" s="17">
        <f t="shared" si="43"/>
        <v>0</v>
      </c>
    </row>
    <row r="530" spans="2:6" ht="15.75">
      <c r="B530" s="16">
        <v>519</v>
      </c>
      <c r="C530" s="21">
        <f t="shared" si="40"/>
        <v>0</v>
      </c>
      <c r="D530" s="17">
        <f t="shared" si="41"/>
        <v>0</v>
      </c>
      <c r="E530" s="17">
        <f t="shared" si="42"/>
        <v>0</v>
      </c>
      <c r="F530" s="17">
        <f t="shared" si="43"/>
        <v>0</v>
      </c>
    </row>
    <row r="531" spans="2:6" ht="15.75">
      <c r="B531" s="16">
        <v>520</v>
      </c>
      <c r="C531" s="21">
        <f t="shared" si="40"/>
        <v>0</v>
      </c>
      <c r="D531" s="17">
        <f t="shared" si="41"/>
        <v>0</v>
      </c>
      <c r="E531" s="17">
        <f t="shared" si="42"/>
        <v>0</v>
      </c>
      <c r="F531" s="17">
        <f t="shared" si="43"/>
        <v>0</v>
      </c>
    </row>
    <row r="532" spans="2:6" ht="15.75">
      <c r="B532" s="16">
        <v>521</v>
      </c>
      <c r="C532" s="21">
        <f t="shared" si="40"/>
        <v>0</v>
      </c>
      <c r="D532" s="17">
        <f t="shared" si="41"/>
        <v>0</v>
      </c>
      <c r="E532" s="17">
        <f t="shared" si="42"/>
        <v>0</v>
      </c>
      <c r="F532" s="17">
        <f t="shared" si="43"/>
        <v>0</v>
      </c>
    </row>
    <row r="533" spans="2:6" ht="15.75">
      <c r="B533" s="16">
        <v>522</v>
      </c>
      <c r="C533" s="21">
        <f t="shared" si="40"/>
        <v>0</v>
      </c>
      <c r="D533" s="17">
        <f t="shared" si="41"/>
        <v>0</v>
      </c>
      <c r="E533" s="17">
        <f t="shared" si="42"/>
        <v>0</v>
      </c>
      <c r="F533" s="17">
        <f t="shared" si="43"/>
        <v>0</v>
      </c>
    </row>
    <row r="534" spans="2:6" ht="15.75">
      <c r="B534" s="16">
        <v>523</v>
      </c>
      <c r="C534" s="21">
        <f t="shared" si="40"/>
        <v>0</v>
      </c>
      <c r="D534" s="17">
        <f t="shared" si="41"/>
        <v>0</v>
      </c>
      <c r="E534" s="17">
        <f t="shared" si="42"/>
        <v>0</v>
      </c>
      <c r="F534" s="17">
        <f t="shared" si="43"/>
        <v>0</v>
      </c>
    </row>
    <row r="535" spans="2:6" ht="15.75">
      <c r="B535" s="16">
        <v>524</v>
      </c>
      <c r="C535" s="21">
        <f t="shared" si="40"/>
        <v>0</v>
      </c>
      <c r="D535" s="17">
        <f t="shared" si="41"/>
        <v>0</v>
      </c>
      <c r="E535" s="17">
        <f t="shared" si="42"/>
        <v>0</v>
      </c>
      <c r="F535" s="17">
        <f t="shared" si="43"/>
        <v>0</v>
      </c>
    </row>
    <row r="536" spans="2:6" ht="15.75">
      <c r="B536" s="16">
        <v>525</v>
      </c>
      <c r="C536" s="21">
        <f t="shared" si="40"/>
        <v>0</v>
      </c>
      <c r="D536" s="17">
        <f t="shared" si="41"/>
        <v>0</v>
      </c>
      <c r="E536" s="17">
        <f t="shared" si="42"/>
        <v>0</v>
      </c>
      <c r="F536" s="17">
        <f t="shared" si="43"/>
        <v>0</v>
      </c>
    </row>
    <row r="537" spans="2:6" ht="15.75">
      <c r="B537" s="16">
        <v>526</v>
      </c>
      <c r="C537" s="21">
        <f t="shared" si="40"/>
        <v>0</v>
      </c>
      <c r="D537" s="17">
        <f t="shared" si="41"/>
        <v>0</v>
      </c>
      <c r="E537" s="17">
        <f t="shared" si="42"/>
        <v>0</v>
      </c>
      <c r="F537" s="17">
        <f t="shared" si="43"/>
        <v>0</v>
      </c>
    </row>
    <row r="538" spans="2:6" ht="15.75">
      <c r="B538" s="16">
        <v>527</v>
      </c>
      <c r="C538" s="21">
        <f t="shared" si="40"/>
        <v>0</v>
      </c>
      <c r="D538" s="17">
        <f t="shared" si="41"/>
        <v>0</v>
      </c>
      <c r="E538" s="17">
        <f t="shared" si="42"/>
        <v>0</v>
      </c>
      <c r="F538" s="17">
        <f t="shared" si="43"/>
        <v>0</v>
      </c>
    </row>
    <row r="539" spans="2:6" ht="15.75">
      <c r="B539" s="16">
        <v>528</v>
      </c>
      <c r="C539" s="21">
        <f t="shared" si="40"/>
        <v>0</v>
      </c>
      <c r="D539" s="17">
        <f t="shared" si="41"/>
        <v>0</v>
      </c>
      <c r="E539" s="17">
        <f t="shared" si="42"/>
        <v>0</v>
      </c>
      <c r="F539" s="17">
        <f t="shared" si="43"/>
        <v>0</v>
      </c>
    </row>
    <row r="540" spans="2:6" ht="15.75">
      <c r="B540" s="16">
        <v>529</v>
      </c>
      <c r="C540" s="21">
        <f t="shared" si="40"/>
        <v>0</v>
      </c>
      <c r="D540" s="17">
        <f t="shared" si="41"/>
        <v>0</v>
      </c>
      <c r="E540" s="17">
        <f t="shared" si="42"/>
        <v>0</v>
      </c>
      <c r="F540" s="17">
        <f t="shared" si="43"/>
        <v>0</v>
      </c>
    </row>
    <row r="541" spans="2:6" ht="15.75">
      <c r="B541" s="16">
        <v>530</v>
      </c>
      <c r="C541" s="21">
        <f t="shared" si="40"/>
        <v>0</v>
      </c>
      <c r="D541" s="17">
        <f t="shared" si="41"/>
        <v>0</v>
      </c>
      <c r="E541" s="17">
        <f t="shared" si="42"/>
        <v>0</v>
      </c>
      <c r="F541" s="17">
        <f t="shared" si="43"/>
        <v>0</v>
      </c>
    </row>
    <row r="542" spans="2:6" ht="15.75">
      <c r="B542" s="16">
        <v>531</v>
      </c>
      <c r="C542" s="21">
        <f aca="true" t="shared" si="44" ref="C542:C605">IF(F541&gt;$C$6,$C$6,F541+D542)</f>
        <v>0</v>
      </c>
      <c r="D542" s="17">
        <f aca="true" t="shared" si="45" ref="D542:D605">+$C$4*F541/12</f>
        <v>0</v>
      </c>
      <c r="E542" s="17">
        <f aca="true" t="shared" si="46" ref="E542:E605">+C542-D542</f>
        <v>0</v>
      </c>
      <c r="F542" s="17">
        <f aca="true" t="shared" si="47" ref="F542:F605">+F541-E542</f>
        <v>0</v>
      </c>
    </row>
    <row r="543" spans="2:6" ht="15.75">
      <c r="B543" s="16">
        <v>532</v>
      </c>
      <c r="C543" s="21">
        <f t="shared" si="44"/>
        <v>0</v>
      </c>
      <c r="D543" s="17">
        <f t="shared" si="45"/>
        <v>0</v>
      </c>
      <c r="E543" s="17">
        <f t="shared" si="46"/>
        <v>0</v>
      </c>
      <c r="F543" s="17">
        <f t="shared" si="47"/>
        <v>0</v>
      </c>
    </row>
    <row r="544" spans="2:6" ht="15.75">
      <c r="B544" s="16">
        <v>533</v>
      </c>
      <c r="C544" s="21">
        <f t="shared" si="44"/>
        <v>0</v>
      </c>
      <c r="D544" s="17">
        <f t="shared" si="45"/>
        <v>0</v>
      </c>
      <c r="E544" s="17">
        <f t="shared" si="46"/>
        <v>0</v>
      </c>
      <c r="F544" s="17">
        <f t="shared" si="47"/>
        <v>0</v>
      </c>
    </row>
    <row r="545" spans="2:6" ht="15.75">
      <c r="B545" s="16">
        <v>534</v>
      </c>
      <c r="C545" s="21">
        <f t="shared" si="44"/>
        <v>0</v>
      </c>
      <c r="D545" s="17">
        <f t="shared" si="45"/>
        <v>0</v>
      </c>
      <c r="E545" s="17">
        <f t="shared" si="46"/>
        <v>0</v>
      </c>
      <c r="F545" s="17">
        <f t="shared" si="47"/>
        <v>0</v>
      </c>
    </row>
    <row r="546" spans="2:6" ht="15.75">
      <c r="B546" s="16">
        <v>535</v>
      </c>
      <c r="C546" s="21">
        <f t="shared" si="44"/>
        <v>0</v>
      </c>
      <c r="D546" s="17">
        <f t="shared" si="45"/>
        <v>0</v>
      </c>
      <c r="E546" s="17">
        <f t="shared" si="46"/>
        <v>0</v>
      </c>
      <c r="F546" s="17">
        <f t="shared" si="47"/>
        <v>0</v>
      </c>
    </row>
    <row r="547" spans="2:6" ht="15.75">
      <c r="B547" s="16">
        <v>536</v>
      </c>
      <c r="C547" s="21">
        <f t="shared" si="44"/>
        <v>0</v>
      </c>
      <c r="D547" s="17">
        <f t="shared" si="45"/>
        <v>0</v>
      </c>
      <c r="E547" s="17">
        <f t="shared" si="46"/>
        <v>0</v>
      </c>
      <c r="F547" s="17">
        <f t="shared" si="47"/>
        <v>0</v>
      </c>
    </row>
    <row r="548" spans="2:6" ht="15.75">
      <c r="B548" s="16">
        <v>537</v>
      </c>
      <c r="C548" s="21">
        <f t="shared" si="44"/>
        <v>0</v>
      </c>
      <c r="D548" s="17">
        <f t="shared" si="45"/>
        <v>0</v>
      </c>
      <c r="E548" s="17">
        <f t="shared" si="46"/>
        <v>0</v>
      </c>
      <c r="F548" s="17">
        <f t="shared" si="47"/>
        <v>0</v>
      </c>
    </row>
    <row r="549" spans="2:6" ht="15.75">
      <c r="B549" s="16">
        <v>538</v>
      </c>
      <c r="C549" s="21">
        <f t="shared" si="44"/>
        <v>0</v>
      </c>
      <c r="D549" s="17">
        <f t="shared" si="45"/>
        <v>0</v>
      </c>
      <c r="E549" s="17">
        <f t="shared" si="46"/>
        <v>0</v>
      </c>
      <c r="F549" s="17">
        <f t="shared" si="47"/>
        <v>0</v>
      </c>
    </row>
    <row r="550" spans="2:6" ht="15.75">
      <c r="B550" s="16">
        <v>539</v>
      </c>
      <c r="C550" s="21">
        <f t="shared" si="44"/>
        <v>0</v>
      </c>
      <c r="D550" s="17">
        <f t="shared" si="45"/>
        <v>0</v>
      </c>
      <c r="E550" s="17">
        <f t="shared" si="46"/>
        <v>0</v>
      </c>
      <c r="F550" s="17">
        <f t="shared" si="47"/>
        <v>0</v>
      </c>
    </row>
    <row r="551" spans="2:6" ht="15.75">
      <c r="B551" s="16">
        <v>540</v>
      </c>
      <c r="C551" s="21">
        <f t="shared" si="44"/>
        <v>0</v>
      </c>
      <c r="D551" s="17">
        <f t="shared" si="45"/>
        <v>0</v>
      </c>
      <c r="E551" s="17">
        <f t="shared" si="46"/>
        <v>0</v>
      </c>
      <c r="F551" s="17">
        <f t="shared" si="47"/>
        <v>0</v>
      </c>
    </row>
    <row r="552" spans="2:6" ht="15.75">
      <c r="B552" s="16">
        <v>541</v>
      </c>
      <c r="C552" s="21">
        <f t="shared" si="44"/>
        <v>0</v>
      </c>
      <c r="D552" s="17">
        <f t="shared" si="45"/>
        <v>0</v>
      </c>
      <c r="E552" s="17">
        <f t="shared" si="46"/>
        <v>0</v>
      </c>
      <c r="F552" s="17">
        <f t="shared" si="47"/>
        <v>0</v>
      </c>
    </row>
    <row r="553" spans="2:6" ht="15.75">
      <c r="B553" s="16">
        <v>542</v>
      </c>
      <c r="C553" s="21">
        <f t="shared" si="44"/>
        <v>0</v>
      </c>
      <c r="D553" s="17">
        <f t="shared" si="45"/>
        <v>0</v>
      </c>
      <c r="E553" s="17">
        <f t="shared" si="46"/>
        <v>0</v>
      </c>
      <c r="F553" s="17">
        <f t="shared" si="47"/>
        <v>0</v>
      </c>
    </row>
    <row r="554" spans="2:6" ht="15.75">
      <c r="B554" s="16">
        <v>543</v>
      </c>
      <c r="C554" s="21">
        <f t="shared" si="44"/>
        <v>0</v>
      </c>
      <c r="D554" s="17">
        <f t="shared" si="45"/>
        <v>0</v>
      </c>
      <c r="E554" s="17">
        <f t="shared" si="46"/>
        <v>0</v>
      </c>
      <c r="F554" s="17">
        <f t="shared" si="47"/>
        <v>0</v>
      </c>
    </row>
    <row r="555" spans="2:6" ht="15.75">
      <c r="B555" s="16">
        <v>544</v>
      </c>
      <c r="C555" s="21">
        <f t="shared" si="44"/>
        <v>0</v>
      </c>
      <c r="D555" s="17">
        <f t="shared" si="45"/>
        <v>0</v>
      </c>
      <c r="E555" s="17">
        <f t="shared" si="46"/>
        <v>0</v>
      </c>
      <c r="F555" s="17">
        <f t="shared" si="47"/>
        <v>0</v>
      </c>
    </row>
    <row r="556" spans="2:6" ht="15.75">
      <c r="B556" s="16">
        <v>545</v>
      </c>
      <c r="C556" s="21">
        <f t="shared" si="44"/>
        <v>0</v>
      </c>
      <c r="D556" s="17">
        <f t="shared" si="45"/>
        <v>0</v>
      </c>
      <c r="E556" s="17">
        <f t="shared" si="46"/>
        <v>0</v>
      </c>
      <c r="F556" s="17">
        <f t="shared" si="47"/>
        <v>0</v>
      </c>
    </row>
    <row r="557" spans="2:6" ht="15.75">
      <c r="B557" s="16">
        <v>546</v>
      </c>
      <c r="C557" s="21">
        <f t="shared" si="44"/>
        <v>0</v>
      </c>
      <c r="D557" s="17">
        <f t="shared" si="45"/>
        <v>0</v>
      </c>
      <c r="E557" s="17">
        <f t="shared" si="46"/>
        <v>0</v>
      </c>
      <c r="F557" s="17">
        <f t="shared" si="47"/>
        <v>0</v>
      </c>
    </row>
    <row r="558" spans="2:6" ht="15.75">
      <c r="B558" s="16">
        <v>547</v>
      </c>
      <c r="C558" s="21">
        <f t="shared" si="44"/>
        <v>0</v>
      </c>
      <c r="D558" s="17">
        <f t="shared" si="45"/>
        <v>0</v>
      </c>
      <c r="E558" s="17">
        <f t="shared" si="46"/>
        <v>0</v>
      </c>
      <c r="F558" s="17">
        <f t="shared" si="47"/>
        <v>0</v>
      </c>
    </row>
    <row r="559" spans="2:6" ht="15.75">
      <c r="B559" s="16">
        <v>548</v>
      </c>
      <c r="C559" s="21">
        <f t="shared" si="44"/>
        <v>0</v>
      </c>
      <c r="D559" s="17">
        <f t="shared" si="45"/>
        <v>0</v>
      </c>
      <c r="E559" s="17">
        <f t="shared" si="46"/>
        <v>0</v>
      </c>
      <c r="F559" s="17">
        <f t="shared" si="47"/>
        <v>0</v>
      </c>
    </row>
    <row r="560" spans="2:6" ht="15.75">
      <c r="B560" s="16">
        <v>549</v>
      </c>
      <c r="C560" s="21">
        <f t="shared" si="44"/>
        <v>0</v>
      </c>
      <c r="D560" s="17">
        <f t="shared" si="45"/>
        <v>0</v>
      </c>
      <c r="E560" s="17">
        <f t="shared" si="46"/>
        <v>0</v>
      </c>
      <c r="F560" s="17">
        <f t="shared" si="47"/>
        <v>0</v>
      </c>
    </row>
    <row r="561" spans="2:6" ht="15.75">
      <c r="B561" s="16">
        <v>550</v>
      </c>
      <c r="C561" s="21">
        <f t="shared" si="44"/>
        <v>0</v>
      </c>
      <c r="D561" s="17">
        <f t="shared" si="45"/>
        <v>0</v>
      </c>
      <c r="E561" s="17">
        <f t="shared" si="46"/>
        <v>0</v>
      </c>
      <c r="F561" s="17">
        <f t="shared" si="47"/>
        <v>0</v>
      </c>
    </row>
    <row r="562" spans="2:6" ht="15.75">
      <c r="B562" s="16">
        <v>551</v>
      </c>
      <c r="C562" s="21">
        <f t="shared" si="44"/>
        <v>0</v>
      </c>
      <c r="D562" s="17">
        <f t="shared" si="45"/>
        <v>0</v>
      </c>
      <c r="E562" s="17">
        <f t="shared" si="46"/>
        <v>0</v>
      </c>
      <c r="F562" s="17">
        <f t="shared" si="47"/>
        <v>0</v>
      </c>
    </row>
    <row r="563" spans="2:6" ht="15.75">
      <c r="B563" s="16">
        <v>552</v>
      </c>
      <c r="C563" s="21">
        <f t="shared" si="44"/>
        <v>0</v>
      </c>
      <c r="D563" s="17">
        <f t="shared" si="45"/>
        <v>0</v>
      </c>
      <c r="E563" s="17">
        <f t="shared" si="46"/>
        <v>0</v>
      </c>
      <c r="F563" s="17">
        <f t="shared" si="47"/>
        <v>0</v>
      </c>
    </row>
    <row r="564" spans="2:6" ht="15.75">
      <c r="B564" s="16">
        <v>553</v>
      </c>
      <c r="C564" s="21">
        <f t="shared" si="44"/>
        <v>0</v>
      </c>
      <c r="D564" s="17">
        <f t="shared" si="45"/>
        <v>0</v>
      </c>
      <c r="E564" s="17">
        <f t="shared" si="46"/>
        <v>0</v>
      </c>
      <c r="F564" s="17">
        <f t="shared" si="47"/>
        <v>0</v>
      </c>
    </row>
    <row r="565" spans="2:6" ht="15.75">
      <c r="B565" s="16">
        <v>554</v>
      </c>
      <c r="C565" s="21">
        <f t="shared" si="44"/>
        <v>0</v>
      </c>
      <c r="D565" s="17">
        <f t="shared" si="45"/>
        <v>0</v>
      </c>
      <c r="E565" s="17">
        <f t="shared" si="46"/>
        <v>0</v>
      </c>
      <c r="F565" s="17">
        <f t="shared" si="47"/>
        <v>0</v>
      </c>
    </row>
    <row r="566" spans="2:6" ht="15.75">
      <c r="B566" s="16">
        <v>555</v>
      </c>
      <c r="C566" s="21">
        <f t="shared" si="44"/>
        <v>0</v>
      </c>
      <c r="D566" s="17">
        <f t="shared" si="45"/>
        <v>0</v>
      </c>
      <c r="E566" s="17">
        <f t="shared" si="46"/>
        <v>0</v>
      </c>
      <c r="F566" s="17">
        <f t="shared" si="47"/>
        <v>0</v>
      </c>
    </row>
    <row r="567" spans="2:6" ht="15.75">
      <c r="B567" s="16">
        <v>556</v>
      </c>
      <c r="C567" s="21">
        <f t="shared" si="44"/>
        <v>0</v>
      </c>
      <c r="D567" s="17">
        <f t="shared" si="45"/>
        <v>0</v>
      </c>
      <c r="E567" s="17">
        <f t="shared" si="46"/>
        <v>0</v>
      </c>
      <c r="F567" s="17">
        <f t="shared" si="47"/>
        <v>0</v>
      </c>
    </row>
    <row r="568" spans="2:6" ht="15.75">
      <c r="B568" s="16">
        <v>557</v>
      </c>
      <c r="C568" s="21">
        <f t="shared" si="44"/>
        <v>0</v>
      </c>
      <c r="D568" s="17">
        <f t="shared" si="45"/>
        <v>0</v>
      </c>
      <c r="E568" s="17">
        <f t="shared" si="46"/>
        <v>0</v>
      </c>
      <c r="F568" s="17">
        <f t="shared" si="47"/>
        <v>0</v>
      </c>
    </row>
    <row r="569" spans="2:6" ht="15.75">
      <c r="B569" s="16">
        <v>558</v>
      </c>
      <c r="C569" s="21">
        <f t="shared" si="44"/>
        <v>0</v>
      </c>
      <c r="D569" s="17">
        <f t="shared" si="45"/>
        <v>0</v>
      </c>
      <c r="E569" s="17">
        <f t="shared" si="46"/>
        <v>0</v>
      </c>
      <c r="F569" s="17">
        <f t="shared" si="47"/>
        <v>0</v>
      </c>
    </row>
    <row r="570" spans="2:6" ht="15.75">
      <c r="B570" s="16">
        <v>559</v>
      </c>
      <c r="C570" s="21">
        <f t="shared" si="44"/>
        <v>0</v>
      </c>
      <c r="D570" s="17">
        <f t="shared" si="45"/>
        <v>0</v>
      </c>
      <c r="E570" s="17">
        <f t="shared" si="46"/>
        <v>0</v>
      </c>
      <c r="F570" s="17">
        <f t="shared" si="47"/>
        <v>0</v>
      </c>
    </row>
    <row r="571" spans="2:6" ht="15.75">
      <c r="B571" s="16">
        <v>560</v>
      </c>
      <c r="C571" s="21">
        <f t="shared" si="44"/>
        <v>0</v>
      </c>
      <c r="D571" s="17">
        <f t="shared" si="45"/>
        <v>0</v>
      </c>
      <c r="E571" s="17">
        <f t="shared" si="46"/>
        <v>0</v>
      </c>
      <c r="F571" s="17">
        <f t="shared" si="47"/>
        <v>0</v>
      </c>
    </row>
    <row r="572" spans="2:6" ht="15.75">
      <c r="B572" s="16">
        <v>561</v>
      </c>
      <c r="C572" s="21">
        <f t="shared" si="44"/>
        <v>0</v>
      </c>
      <c r="D572" s="17">
        <f t="shared" si="45"/>
        <v>0</v>
      </c>
      <c r="E572" s="17">
        <f t="shared" si="46"/>
        <v>0</v>
      </c>
      <c r="F572" s="17">
        <f t="shared" si="47"/>
        <v>0</v>
      </c>
    </row>
    <row r="573" spans="2:6" ht="15.75">
      <c r="B573" s="16">
        <v>562</v>
      </c>
      <c r="C573" s="21">
        <f t="shared" si="44"/>
        <v>0</v>
      </c>
      <c r="D573" s="17">
        <f t="shared" si="45"/>
        <v>0</v>
      </c>
      <c r="E573" s="17">
        <f t="shared" si="46"/>
        <v>0</v>
      </c>
      <c r="F573" s="17">
        <f t="shared" si="47"/>
        <v>0</v>
      </c>
    </row>
    <row r="574" spans="2:6" ht="15.75">
      <c r="B574" s="16">
        <v>563</v>
      </c>
      <c r="C574" s="21">
        <f t="shared" si="44"/>
        <v>0</v>
      </c>
      <c r="D574" s="17">
        <f t="shared" si="45"/>
        <v>0</v>
      </c>
      <c r="E574" s="17">
        <f t="shared" si="46"/>
        <v>0</v>
      </c>
      <c r="F574" s="17">
        <f t="shared" si="47"/>
        <v>0</v>
      </c>
    </row>
    <row r="575" spans="2:6" ht="15.75">
      <c r="B575" s="16">
        <v>564</v>
      </c>
      <c r="C575" s="21">
        <f t="shared" si="44"/>
        <v>0</v>
      </c>
      <c r="D575" s="17">
        <f t="shared" si="45"/>
        <v>0</v>
      </c>
      <c r="E575" s="17">
        <f t="shared" si="46"/>
        <v>0</v>
      </c>
      <c r="F575" s="17">
        <f t="shared" si="47"/>
        <v>0</v>
      </c>
    </row>
    <row r="576" spans="2:6" ht="15.75">
      <c r="B576" s="16">
        <v>565</v>
      </c>
      <c r="C576" s="21">
        <f t="shared" si="44"/>
        <v>0</v>
      </c>
      <c r="D576" s="17">
        <f t="shared" si="45"/>
        <v>0</v>
      </c>
      <c r="E576" s="17">
        <f t="shared" si="46"/>
        <v>0</v>
      </c>
      <c r="F576" s="17">
        <f t="shared" si="47"/>
        <v>0</v>
      </c>
    </row>
    <row r="577" spans="2:6" ht="15.75">
      <c r="B577" s="16">
        <v>566</v>
      </c>
      <c r="C577" s="21">
        <f t="shared" si="44"/>
        <v>0</v>
      </c>
      <c r="D577" s="17">
        <f t="shared" si="45"/>
        <v>0</v>
      </c>
      <c r="E577" s="17">
        <f t="shared" si="46"/>
        <v>0</v>
      </c>
      <c r="F577" s="17">
        <f t="shared" si="47"/>
        <v>0</v>
      </c>
    </row>
    <row r="578" spans="2:6" ht="15.75">
      <c r="B578" s="16">
        <v>567</v>
      </c>
      <c r="C578" s="21">
        <f t="shared" si="44"/>
        <v>0</v>
      </c>
      <c r="D578" s="17">
        <f t="shared" si="45"/>
        <v>0</v>
      </c>
      <c r="E578" s="17">
        <f t="shared" si="46"/>
        <v>0</v>
      </c>
      <c r="F578" s="17">
        <f t="shared" si="47"/>
        <v>0</v>
      </c>
    </row>
    <row r="579" spans="2:6" ht="15.75">
      <c r="B579" s="16">
        <v>568</v>
      </c>
      <c r="C579" s="21">
        <f t="shared" si="44"/>
        <v>0</v>
      </c>
      <c r="D579" s="17">
        <f t="shared" si="45"/>
        <v>0</v>
      </c>
      <c r="E579" s="17">
        <f t="shared" si="46"/>
        <v>0</v>
      </c>
      <c r="F579" s="17">
        <f t="shared" si="47"/>
        <v>0</v>
      </c>
    </row>
    <row r="580" spans="2:6" ht="15.75">
      <c r="B580" s="16">
        <v>569</v>
      </c>
      <c r="C580" s="21">
        <f t="shared" si="44"/>
        <v>0</v>
      </c>
      <c r="D580" s="17">
        <f t="shared" si="45"/>
        <v>0</v>
      </c>
      <c r="E580" s="17">
        <f t="shared" si="46"/>
        <v>0</v>
      </c>
      <c r="F580" s="17">
        <f t="shared" si="47"/>
        <v>0</v>
      </c>
    </row>
    <row r="581" spans="2:6" ht="15.75">
      <c r="B581" s="16">
        <v>570</v>
      </c>
      <c r="C581" s="21">
        <f t="shared" si="44"/>
        <v>0</v>
      </c>
      <c r="D581" s="17">
        <f t="shared" si="45"/>
        <v>0</v>
      </c>
      <c r="E581" s="17">
        <f t="shared" si="46"/>
        <v>0</v>
      </c>
      <c r="F581" s="17">
        <f t="shared" si="47"/>
        <v>0</v>
      </c>
    </row>
    <row r="582" spans="2:6" ht="15.75">
      <c r="B582" s="16">
        <v>571</v>
      </c>
      <c r="C582" s="21">
        <f t="shared" si="44"/>
        <v>0</v>
      </c>
      <c r="D582" s="17">
        <f t="shared" si="45"/>
        <v>0</v>
      </c>
      <c r="E582" s="17">
        <f t="shared" si="46"/>
        <v>0</v>
      </c>
      <c r="F582" s="17">
        <f t="shared" si="47"/>
        <v>0</v>
      </c>
    </row>
    <row r="583" spans="2:6" ht="15.75">
      <c r="B583" s="16">
        <v>572</v>
      </c>
      <c r="C583" s="21">
        <f t="shared" si="44"/>
        <v>0</v>
      </c>
      <c r="D583" s="17">
        <f t="shared" si="45"/>
        <v>0</v>
      </c>
      <c r="E583" s="17">
        <f t="shared" si="46"/>
        <v>0</v>
      </c>
      <c r="F583" s="17">
        <f t="shared" si="47"/>
        <v>0</v>
      </c>
    </row>
    <row r="584" spans="2:6" ht="15.75">
      <c r="B584" s="16">
        <v>573</v>
      </c>
      <c r="C584" s="21">
        <f t="shared" si="44"/>
        <v>0</v>
      </c>
      <c r="D584" s="17">
        <f t="shared" si="45"/>
        <v>0</v>
      </c>
      <c r="E584" s="17">
        <f t="shared" si="46"/>
        <v>0</v>
      </c>
      <c r="F584" s="17">
        <f t="shared" si="47"/>
        <v>0</v>
      </c>
    </row>
    <row r="585" spans="2:6" ht="15.75">
      <c r="B585" s="16">
        <v>574</v>
      </c>
      <c r="C585" s="21">
        <f t="shared" si="44"/>
        <v>0</v>
      </c>
      <c r="D585" s="17">
        <f t="shared" si="45"/>
        <v>0</v>
      </c>
      <c r="E585" s="17">
        <f t="shared" si="46"/>
        <v>0</v>
      </c>
      <c r="F585" s="17">
        <f t="shared" si="47"/>
        <v>0</v>
      </c>
    </row>
    <row r="586" spans="2:6" ht="15.75">
      <c r="B586" s="16">
        <v>575</v>
      </c>
      <c r="C586" s="21">
        <f t="shared" si="44"/>
        <v>0</v>
      </c>
      <c r="D586" s="17">
        <f t="shared" si="45"/>
        <v>0</v>
      </c>
      <c r="E586" s="17">
        <f t="shared" si="46"/>
        <v>0</v>
      </c>
      <c r="F586" s="17">
        <f t="shared" si="47"/>
        <v>0</v>
      </c>
    </row>
    <row r="587" spans="2:6" ht="15.75">
      <c r="B587" s="16">
        <v>576</v>
      </c>
      <c r="C587" s="21">
        <f t="shared" si="44"/>
        <v>0</v>
      </c>
      <c r="D587" s="17">
        <f t="shared" si="45"/>
        <v>0</v>
      </c>
      <c r="E587" s="17">
        <f t="shared" si="46"/>
        <v>0</v>
      </c>
      <c r="F587" s="17">
        <f t="shared" si="47"/>
        <v>0</v>
      </c>
    </row>
    <row r="588" spans="2:6" ht="15.75">
      <c r="B588" s="16">
        <v>577</v>
      </c>
      <c r="C588" s="21">
        <f t="shared" si="44"/>
        <v>0</v>
      </c>
      <c r="D588" s="17">
        <f t="shared" si="45"/>
        <v>0</v>
      </c>
      <c r="E588" s="17">
        <f t="shared" si="46"/>
        <v>0</v>
      </c>
      <c r="F588" s="17">
        <f t="shared" si="47"/>
        <v>0</v>
      </c>
    </row>
    <row r="589" spans="2:6" ht="15.75">
      <c r="B589" s="16">
        <v>578</v>
      </c>
      <c r="C589" s="21">
        <f t="shared" si="44"/>
        <v>0</v>
      </c>
      <c r="D589" s="17">
        <f t="shared" si="45"/>
        <v>0</v>
      </c>
      <c r="E589" s="17">
        <f t="shared" si="46"/>
        <v>0</v>
      </c>
      <c r="F589" s="17">
        <f t="shared" si="47"/>
        <v>0</v>
      </c>
    </row>
    <row r="590" spans="2:6" ht="15.75">
      <c r="B590" s="16">
        <v>579</v>
      </c>
      <c r="C590" s="21">
        <f t="shared" si="44"/>
        <v>0</v>
      </c>
      <c r="D590" s="17">
        <f t="shared" si="45"/>
        <v>0</v>
      </c>
      <c r="E590" s="17">
        <f t="shared" si="46"/>
        <v>0</v>
      </c>
      <c r="F590" s="17">
        <f t="shared" si="47"/>
        <v>0</v>
      </c>
    </row>
    <row r="591" spans="2:6" ht="15.75">
      <c r="B591" s="16">
        <v>580</v>
      </c>
      <c r="C591" s="21">
        <f t="shared" si="44"/>
        <v>0</v>
      </c>
      <c r="D591" s="17">
        <f t="shared" si="45"/>
        <v>0</v>
      </c>
      <c r="E591" s="17">
        <f t="shared" si="46"/>
        <v>0</v>
      </c>
      <c r="F591" s="17">
        <f t="shared" si="47"/>
        <v>0</v>
      </c>
    </row>
    <row r="592" spans="2:6" ht="15.75">
      <c r="B592" s="16">
        <v>581</v>
      </c>
      <c r="C592" s="21">
        <f t="shared" si="44"/>
        <v>0</v>
      </c>
      <c r="D592" s="17">
        <f t="shared" si="45"/>
        <v>0</v>
      </c>
      <c r="E592" s="17">
        <f t="shared" si="46"/>
        <v>0</v>
      </c>
      <c r="F592" s="17">
        <f t="shared" si="47"/>
        <v>0</v>
      </c>
    </row>
    <row r="593" spans="2:6" ht="15.75">
      <c r="B593" s="16">
        <v>582</v>
      </c>
      <c r="C593" s="21">
        <f t="shared" si="44"/>
        <v>0</v>
      </c>
      <c r="D593" s="17">
        <f t="shared" si="45"/>
        <v>0</v>
      </c>
      <c r="E593" s="17">
        <f t="shared" si="46"/>
        <v>0</v>
      </c>
      <c r="F593" s="17">
        <f t="shared" si="47"/>
        <v>0</v>
      </c>
    </row>
    <row r="594" spans="2:6" ht="15.75">
      <c r="B594" s="16">
        <v>583</v>
      </c>
      <c r="C594" s="21">
        <f t="shared" si="44"/>
        <v>0</v>
      </c>
      <c r="D594" s="17">
        <f t="shared" si="45"/>
        <v>0</v>
      </c>
      <c r="E594" s="17">
        <f t="shared" si="46"/>
        <v>0</v>
      </c>
      <c r="F594" s="17">
        <f t="shared" si="47"/>
        <v>0</v>
      </c>
    </row>
    <row r="595" spans="2:6" ht="15.75">
      <c r="B595" s="16">
        <v>584</v>
      </c>
      <c r="C595" s="21">
        <f t="shared" si="44"/>
        <v>0</v>
      </c>
      <c r="D595" s="17">
        <f t="shared" si="45"/>
        <v>0</v>
      </c>
      <c r="E595" s="17">
        <f t="shared" si="46"/>
        <v>0</v>
      </c>
      <c r="F595" s="17">
        <f t="shared" si="47"/>
        <v>0</v>
      </c>
    </row>
    <row r="596" spans="2:6" ht="15.75">
      <c r="B596" s="16">
        <v>585</v>
      </c>
      <c r="C596" s="21">
        <f t="shared" si="44"/>
        <v>0</v>
      </c>
      <c r="D596" s="17">
        <f t="shared" si="45"/>
        <v>0</v>
      </c>
      <c r="E596" s="17">
        <f t="shared" si="46"/>
        <v>0</v>
      </c>
      <c r="F596" s="17">
        <f t="shared" si="47"/>
        <v>0</v>
      </c>
    </row>
    <row r="597" spans="2:6" ht="15.75">
      <c r="B597" s="16">
        <v>586</v>
      </c>
      <c r="C597" s="21">
        <f t="shared" si="44"/>
        <v>0</v>
      </c>
      <c r="D597" s="17">
        <f t="shared" si="45"/>
        <v>0</v>
      </c>
      <c r="E597" s="17">
        <f t="shared" si="46"/>
        <v>0</v>
      </c>
      <c r="F597" s="17">
        <f t="shared" si="47"/>
        <v>0</v>
      </c>
    </row>
    <row r="598" spans="2:6" ht="15.75">
      <c r="B598" s="16">
        <v>587</v>
      </c>
      <c r="C598" s="21">
        <f t="shared" si="44"/>
        <v>0</v>
      </c>
      <c r="D598" s="17">
        <f t="shared" si="45"/>
        <v>0</v>
      </c>
      <c r="E598" s="17">
        <f t="shared" si="46"/>
        <v>0</v>
      </c>
      <c r="F598" s="17">
        <f t="shared" si="47"/>
        <v>0</v>
      </c>
    </row>
    <row r="599" spans="2:6" ht="15.75">
      <c r="B599" s="16">
        <v>588</v>
      </c>
      <c r="C599" s="21">
        <f t="shared" si="44"/>
        <v>0</v>
      </c>
      <c r="D599" s="17">
        <f t="shared" si="45"/>
        <v>0</v>
      </c>
      <c r="E599" s="17">
        <f t="shared" si="46"/>
        <v>0</v>
      </c>
      <c r="F599" s="17">
        <f t="shared" si="47"/>
        <v>0</v>
      </c>
    </row>
    <row r="600" spans="2:6" ht="15.75">
      <c r="B600" s="16">
        <v>589</v>
      </c>
      <c r="C600" s="21">
        <f t="shared" si="44"/>
        <v>0</v>
      </c>
      <c r="D600" s="17">
        <f t="shared" si="45"/>
        <v>0</v>
      </c>
      <c r="E600" s="17">
        <f t="shared" si="46"/>
        <v>0</v>
      </c>
      <c r="F600" s="17">
        <f t="shared" si="47"/>
        <v>0</v>
      </c>
    </row>
    <row r="601" spans="2:6" ht="15.75">
      <c r="B601" s="16">
        <v>590</v>
      </c>
      <c r="C601" s="21">
        <f t="shared" si="44"/>
        <v>0</v>
      </c>
      <c r="D601" s="17">
        <f t="shared" si="45"/>
        <v>0</v>
      </c>
      <c r="E601" s="17">
        <f t="shared" si="46"/>
        <v>0</v>
      </c>
      <c r="F601" s="17">
        <f t="shared" si="47"/>
        <v>0</v>
      </c>
    </row>
    <row r="602" spans="2:6" ht="15.75">
      <c r="B602" s="16">
        <v>591</v>
      </c>
      <c r="C602" s="21">
        <f t="shared" si="44"/>
        <v>0</v>
      </c>
      <c r="D602" s="17">
        <f t="shared" si="45"/>
        <v>0</v>
      </c>
      <c r="E602" s="17">
        <f t="shared" si="46"/>
        <v>0</v>
      </c>
      <c r="F602" s="17">
        <f t="shared" si="47"/>
        <v>0</v>
      </c>
    </row>
    <row r="603" spans="2:6" ht="15.75">
      <c r="B603" s="16">
        <v>592</v>
      </c>
      <c r="C603" s="21">
        <f t="shared" si="44"/>
        <v>0</v>
      </c>
      <c r="D603" s="17">
        <f t="shared" si="45"/>
        <v>0</v>
      </c>
      <c r="E603" s="17">
        <f t="shared" si="46"/>
        <v>0</v>
      </c>
      <c r="F603" s="17">
        <f t="shared" si="47"/>
        <v>0</v>
      </c>
    </row>
    <row r="604" spans="2:6" ht="15.75">
      <c r="B604" s="16">
        <v>593</v>
      </c>
      <c r="C604" s="21">
        <f t="shared" si="44"/>
        <v>0</v>
      </c>
      <c r="D604" s="17">
        <f t="shared" si="45"/>
        <v>0</v>
      </c>
      <c r="E604" s="17">
        <f t="shared" si="46"/>
        <v>0</v>
      </c>
      <c r="F604" s="17">
        <f t="shared" si="47"/>
        <v>0</v>
      </c>
    </row>
    <row r="605" spans="2:6" ht="15.75">
      <c r="B605" s="16">
        <v>594</v>
      </c>
      <c r="C605" s="21">
        <f t="shared" si="44"/>
        <v>0</v>
      </c>
      <c r="D605" s="17">
        <f t="shared" si="45"/>
        <v>0</v>
      </c>
      <c r="E605" s="17">
        <f t="shared" si="46"/>
        <v>0</v>
      </c>
      <c r="F605" s="17">
        <f t="shared" si="47"/>
        <v>0</v>
      </c>
    </row>
    <row r="606" spans="2:6" ht="15.75">
      <c r="B606" s="16">
        <v>595</v>
      </c>
      <c r="C606" s="21">
        <f aca="true" t="shared" si="48" ref="C606:C669">IF(F605&gt;$C$6,$C$6,F605+D606)</f>
        <v>0</v>
      </c>
      <c r="D606" s="17">
        <f aca="true" t="shared" si="49" ref="D606:D669">+$C$4*F605/12</f>
        <v>0</v>
      </c>
      <c r="E606" s="17">
        <f aca="true" t="shared" si="50" ref="E606:E669">+C606-D606</f>
        <v>0</v>
      </c>
      <c r="F606" s="17">
        <f aca="true" t="shared" si="51" ref="F606:F669">+F605-E606</f>
        <v>0</v>
      </c>
    </row>
    <row r="607" spans="2:6" ht="15.75">
      <c r="B607" s="16">
        <v>596</v>
      </c>
      <c r="C607" s="21">
        <f t="shared" si="48"/>
        <v>0</v>
      </c>
      <c r="D607" s="17">
        <f t="shared" si="49"/>
        <v>0</v>
      </c>
      <c r="E607" s="17">
        <f t="shared" si="50"/>
        <v>0</v>
      </c>
      <c r="F607" s="17">
        <f t="shared" si="51"/>
        <v>0</v>
      </c>
    </row>
    <row r="608" spans="2:6" ht="15.75">
      <c r="B608" s="16">
        <v>597</v>
      </c>
      <c r="C608" s="21">
        <f t="shared" si="48"/>
        <v>0</v>
      </c>
      <c r="D608" s="17">
        <f t="shared" si="49"/>
        <v>0</v>
      </c>
      <c r="E608" s="17">
        <f t="shared" si="50"/>
        <v>0</v>
      </c>
      <c r="F608" s="17">
        <f t="shared" si="51"/>
        <v>0</v>
      </c>
    </row>
    <row r="609" spans="2:6" ht="15.75">
      <c r="B609" s="16">
        <v>598</v>
      </c>
      <c r="C609" s="21">
        <f t="shared" si="48"/>
        <v>0</v>
      </c>
      <c r="D609" s="17">
        <f t="shared" si="49"/>
        <v>0</v>
      </c>
      <c r="E609" s="17">
        <f t="shared" si="50"/>
        <v>0</v>
      </c>
      <c r="F609" s="17">
        <f t="shared" si="51"/>
        <v>0</v>
      </c>
    </row>
    <row r="610" spans="2:6" ht="15.75">
      <c r="B610" s="16">
        <v>599</v>
      </c>
      <c r="C610" s="21">
        <f t="shared" si="48"/>
        <v>0</v>
      </c>
      <c r="D610" s="17">
        <f t="shared" si="49"/>
        <v>0</v>
      </c>
      <c r="E610" s="17">
        <f t="shared" si="50"/>
        <v>0</v>
      </c>
      <c r="F610" s="17">
        <f t="shared" si="51"/>
        <v>0</v>
      </c>
    </row>
    <row r="611" spans="2:6" ht="15.75">
      <c r="B611" s="16">
        <v>600</v>
      </c>
      <c r="C611" s="21">
        <f t="shared" si="48"/>
        <v>0</v>
      </c>
      <c r="D611" s="17">
        <f t="shared" si="49"/>
        <v>0</v>
      </c>
      <c r="E611" s="17">
        <f t="shared" si="50"/>
        <v>0</v>
      </c>
      <c r="F611" s="17">
        <f t="shared" si="51"/>
        <v>0</v>
      </c>
    </row>
    <row r="612" spans="2:6" ht="15.75">
      <c r="B612" s="16">
        <v>601</v>
      </c>
      <c r="C612" s="21">
        <f t="shared" si="48"/>
        <v>0</v>
      </c>
      <c r="D612" s="17">
        <f t="shared" si="49"/>
        <v>0</v>
      </c>
      <c r="E612" s="17">
        <f t="shared" si="50"/>
        <v>0</v>
      </c>
      <c r="F612" s="17">
        <f t="shared" si="51"/>
        <v>0</v>
      </c>
    </row>
    <row r="613" spans="2:6" ht="15.75">
      <c r="B613" s="16">
        <v>602</v>
      </c>
      <c r="C613" s="21">
        <f t="shared" si="48"/>
        <v>0</v>
      </c>
      <c r="D613" s="17">
        <f t="shared" si="49"/>
        <v>0</v>
      </c>
      <c r="E613" s="17">
        <f t="shared" si="50"/>
        <v>0</v>
      </c>
      <c r="F613" s="17">
        <f t="shared" si="51"/>
        <v>0</v>
      </c>
    </row>
    <row r="614" spans="2:6" ht="15.75">
      <c r="B614" s="16">
        <v>603</v>
      </c>
      <c r="C614" s="21">
        <f t="shared" si="48"/>
        <v>0</v>
      </c>
      <c r="D614" s="17">
        <f t="shared" si="49"/>
        <v>0</v>
      </c>
      <c r="E614" s="17">
        <f t="shared" si="50"/>
        <v>0</v>
      </c>
      <c r="F614" s="17">
        <f t="shared" si="51"/>
        <v>0</v>
      </c>
    </row>
    <row r="615" spans="2:6" ht="15.75">
      <c r="B615" s="16">
        <v>604</v>
      </c>
      <c r="C615" s="21">
        <f t="shared" si="48"/>
        <v>0</v>
      </c>
      <c r="D615" s="17">
        <f t="shared" si="49"/>
        <v>0</v>
      </c>
      <c r="E615" s="17">
        <f t="shared" si="50"/>
        <v>0</v>
      </c>
      <c r="F615" s="17">
        <f t="shared" si="51"/>
        <v>0</v>
      </c>
    </row>
    <row r="616" spans="2:6" ht="15.75">
      <c r="B616" s="16">
        <v>605</v>
      </c>
      <c r="C616" s="21">
        <f t="shared" si="48"/>
        <v>0</v>
      </c>
      <c r="D616" s="17">
        <f t="shared" si="49"/>
        <v>0</v>
      </c>
      <c r="E616" s="17">
        <f t="shared" si="50"/>
        <v>0</v>
      </c>
      <c r="F616" s="17">
        <f t="shared" si="51"/>
        <v>0</v>
      </c>
    </row>
    <row r="617" spans="2:6" ht="15.75">
      <c r="B617" s="16">
        <v>606</v>
      </c>
      <c r="C617" s="21">
        <f t="shared" si="48"/>
        <v>0</v>
      </c>
      <c r="D617" s="17">
        <f t="shared" si="49"/>
        <v>0</v>
      </c>
      <c r="E617" s="17">
        <f t="shared" si="50"/>
        <v>0</v>
      </c>
      <c r="F617" s="17">
        <f t="shared" si="51"/>
        <v>0</v>
      </c>
    </row>
    <row r="618" spans="2:6" ht="15.75">
      <c r="B618" s="16">
        <v>607</v>
      </c>
      <c r="C618" s="21">
        <f t="shared" si="48"/>
        <v>0</v>
      </c>
      <c r="D618" s="17">
        <f t="shared" si="49"/>
        <v>0</v>
      </c>
      <c r="E618" s="17">
        <f t="shared" si="50"/>
        <v>0</v>
      </c>
      <c r="F618" s="17">
        <f t="shared" si="51"/>
        <v>0</v>
      </c>
    </row>
    <row r="619" spans="2:6" ht="15.75">
      <c r="B619" s="16">
        <v>608</v>
      </c>
      <c r="C619" s="21">
        <f t="shared" si="48"/>
        <v>0</v>
      </c>
      <c r="D619" s="17">
        <f t="shared" si="49"/>
        <v>0</v>
      </c>
      <c r="E619" s="17">
        <f t="shared" si="50"/>
        <v>0</v>
      </c>
      <c r="F619" s="17">
        <f t="shared" si="51"/>
        <v>0</v>
      </c>
    </row>
    <row r="620" spans="2:6" ht="15.75">
      <c r="B620" s="16">
        <v>609</v>
      </c>
      <c r="C620" s="21">
        <f t="shared" si="48"/>
        <v>0</v>
      </c>
      <c r="D620" s="17">
        <f t="shared" si="49"/>
        <v>0</v>
      </c>
      <c r="E620" s="17">
        <f t="shared" si="50"/>
        <v>0</v>
      </c>
      <c r="F620" s="17">
        <f t="shared" si="51"/>
        <v>0</v>
      </c>
    </row>
    <row r="621" spans="2:6" ht="15.75">
      <c r="B621" s="16">
        <v>610</v>
      </c>
      <c r="C621" s="21">
        <f t="shared" si="48"/>
        <v>0</v>
      </c>
      <c r="D621" s="17">
        <f t="shared" si="49"/>
        <v>0</v>
      </c>
      <c r="E621" s="17">
        <f t="shared" si="50"/>
        <v>0</v>
      </c>
      <c r="F621" s="17">
        <f t="shared" si="51"/>
        <v>0</v>
      </c>
    </row>
    <row r="622" spans="2:6" ht="15.75">
      <c r="B622" s="16">
        <v>611</v>
      </c>
      <c r="C622" s="21">
        <f t="shared" si="48"/>
        <v>0</v>
      </c>
      <c r="D622" s="17">
        <f t="shared" si="49"/>
        <v>0</v>
      </c>
      <c r="E622" s="17">
        <f t="shared" si="50"/>
        <v>0</v>
      </c>
      <c r="F622" s="17">
        <f t="shared" si="51"/>
        <v>0</v>
      </c>
    </row>
    <row r="623" spans="2:6" ht="15.75">
      <c r="B623" s="16">
        <v>612</v>
      </c>
      <c r="C623" s="21">
        <f t="shared" si="48"/>
        <v>0</v>
      </c>
      <c r="D623" s="17">
        <f t="shared" si="49"/>
        <v>0</v>
      </c>
      <c r="E623" s="17">
        <f t="shared" si="50"/>
        <v>0</v>
      </c>
      <c r="F623" s="17">
        <f t="shared" si="51"/>
        <v>0</v>
      </c>
    </row>
    <row r="624" spans="2:6" ht="15.75">
      <c r="B624" s="16">
        <v>613</v>
      </c>
      <c r="C624" s="21">
        <f t="shared" si="48"/>
        <v>0</v>
      </c>
      <c r="D624" s="17">
        <f t="shared" si="49"/>
        <v>0</v>
      </c>
      <c r="E624" s="17">
        <f t="shared" si="50"/>
        <v>0</v>
      </c>
      <c r="F624" s="17">
        <f t="shared" si="51"/>
        <v>0</v>
      </c>
    </row>
    <row r="625" spans="2:6" ht="15.75">
      <c r="B625" s="16">
        <v>614</v>
      </c>
      <c r="C625" s="21">
        <f t="shared" si="48"/>
        <v>0</v>
      </c>
      <c r="D625" s="17">
        <f t="shared" si="49"/>
        <v>0</v>
      </c>
      <c r="E625" s="17">
        <f t="shared" si="50"/>
        <v>0</v>
      </c>
      <c r="F625" s="17">
        <f t="shared" si="51"/>
        <v>0</v>
      </c>
    </row>
    <row r="626" spans="2:6" ht="15.75">
      <c r="B626" s="16">
        <v>615</v>
      </c>
      <c r="C626" s="21">
        <f t="shared" si="48"/>
        <v>0</v>
      </c>
      <c r="D626" s="17">
        <f t="shared" si="49"/>
        <v>0</v>
      </c>
      <c r="E626" s="17">
        <f t="shared" si="50"/>
        <v>0</v>
      </c>
      <c r="F626" s="17">
        <f t="shared" si="51"/>
        <v>0</v>
      </c>
    </row>
    <row r="627" spans="2:6" ht="15.75">
      <c r="B627" s="16">
        <v>616</v>
      </c>
      <c r="C627" s="21">
        <f t="shared" si="48"/>
        <v>0</v>
      </c>
      <c r="D627" s="17">
        <f t="shared" si="49"/>
        <v>0</v>
      </c>
      <c r="E627" s="17">
        <f t="shared" si="50"/>
        <v>0</v>
      </c>
      <c r="F627" s="17">
        <f t="shared" si="51"/>
        <v>0</v>
      </c>
    </row>
    <row r="628" spans="2:6" ht="15.75">
      <c r="B628" s="16">
        <v>617</v>
      </c>
      <c r="C628" s="21">
        <f t="shared" si="48"/>
        <v>0</v>
      </c>
      <c r="D628" s="17">
        <f t="shared" si="49"/>
        <v>0</v>
      </c>
      <c r="E628" s="17">
        <f t="shared" si="50"/>
        <v>0</v>
      </c>
      <c r="F628" s="17">
        <f t="shared" si="51"/>
        <v>0</v>
      </c>
    </row>
    <row r="629" spans="2:6" ht="15.75">
      <c r="B629" s="16">
        <v>618</v>
      </c>
      <c r="C629" s="21">
        <f t="shared" si="48"/>
        <v>0</v>
      </c>
      <c r="D629" s="17">
        <f t="shared" si="49"/>
        <v>0</v>
      </c>
      <c r="E629" s="17">
        <f t="shared" si="50"/>
        <v>0</v>
      </c>
      <c r="F629" s="17">
        <f t="shared" si="51"/>
        <v>0</v>
      </c>
    </row>
    <row r="630" spans="2:6" ht="15.75">
      <c r="B630" s="16">
        <v>619</v>
      </c>
      <c r="C630" s="21">
        <f t="shared" si="48"/>
        <v>0</v>
      </c>
      <c r="D630" s="17">
        <f t="shared" si="49"/>
        <v>0</v>
      </c>
      <c r="E630" s="17">
        <f t="shared" si="50"/>
        <v>0</v>
      </c>
      <c r="F630" s="17">
        <f t="shared" si="51"/>
        <v>0</v>
      </c>
    </row>
    <row r="631" spans="2:6" ht="15.75">
      <c r="B631" s="16">
        <v>620</v>
      </c>
      <c r="C631" s="21">
        <f t="shared" si="48"/>
        <v>0</v>
      </c>
      <c r="D631" s="17">
        <f t="shared" si="49"/>
        <v>0</v>
      </c>
      <c r="E631" s="17">
        <f t="shared" si="50"/>
        <v>0</v>
      </c>
      <c r="F631" s="17">
        <f t="shared" si="51"/>
        <v>0</v>
      </c>
    </row>
    <row r="632" spans="2:6" ht="15.75">
      <c r="B632" s="16">
        <v>621</v>
      </c>
      <c r="C632" s="21">
        <f t="shared" si="48"/>
        <v>0</v>
      </c>
      <c r="D632" s="17">
        <f t="shared" si="49"/>
        <v>0</v>
      </c>
      <c r="E632" s="17">
        <f t="shared" si="50"/>
        <v>0</v>
      </c>
      <c r="F632" s="17">
        <f t="shared" si="51"/>
        <v>0</v>
      </c>
    </row>
    <row r="633" spans="2:6" ht="15.75">
      <c r="B633" s="16">
        <v>622</v>
      </c>
      <c r="C633" s="21">
        <f t="shared" si="48"/>
        <v>0</v>
      </c>
      <c r="D633" s="17">
        <f t="shared" si="49"/>
        <v>0</v>
      </c>
      <c r="E633" s="17">
        <f t="shared" si="50"/>
        <v>0</v>
      </c>
      <c r="F633" s="17">
        <f t="shared" si="51"/>
        <v>0</v>
      </c>
    </row>
    <row r="634" spans="2:6" ht="15.75">
      <c r="B634" s="16">
        <v>623</v>
      </c>
      <c r="C634" s="21">
        <f t="shared" si="48"/>
        <v>0</v>
      </c>
      <c r="D634" s="17">
        <f t="shared" si="49"/>
        <v>0</v>
      </c>
      <c r="E634" s="17">
        <f t="shared" si="50"/>
        <v>0</v>
      </c>
      <c r="F634" s="17">
        <f t="shared" si="51"/>
        <v>0</v>
      </c>
    </row>
    <row r="635" spans="2:6" ht="15.75">
      <c r="B635" s="16">
        <v>624</v>
      </c>
      <c r="C635" s="21">
        <f t="shared" si="48"/>
        <v>0</v>
      </c>
      <c r="D635" s="17">
        <f t="shared" si="49"/>
        <v>0</v>
      </c>
      <c r="E635" s="17">
        <f t="shared" si="50"/>
        <v>0</v>
      </c>
      <c r="F635" s="17">
        <f t="shared" si="51"/>
        <v>0</v>
      </c>
    </row>
    <row r="636" spans="2:6" ht="15.75">
      <c r="B636" s="16">
        <v>625</v>
      </c>
      <c r="C636" s="21">
        <f t="shared" si="48"/>
        <v>0</v>
      </c>
      <c r="D636" s="17">
        <f t="shared" si="49"/>
        <v>0</v>
      </c>
      <c r="E636" s="17">
        <f t="shared" si="50"/>
        <v>0</v>
      </c>
      <c r="F636" s="17">
        <f t="shared" si="51"/>
        <v>0</v>
      </c>
    </row>
    <row r="637" spans="2:6" ht="15.75">
      <c r="B637" s="16">
        <v>626</v>
      </c>
      <c r="C637" s="21">
        <f t="shared" si="48"/>
        <v>0</v>
      </c>
      <c r="D637" s="17">
        <f t="shared" si="49"/>
        <v>0</v>
      </c>
      <c r="E637" s="17">
        <f t="shared" si="50"/>
        <v>0</v>
      </c>
      <c r="F637" s="17">
        <f t="shared" si="51"/>
        <v>0</v>
      </c>
    </row>
    <row r="638" spans="2:6" ht="15.75">
      <c r="B638" s="16">
        <v>627</v>
      </c>
      <c r="C638" s="21">
        <f t="shared" si="48"/>
        <v>0</v>
      </c>
      <c r="D638" s="17">
        <f t="shared" si="49"/>
        <v>0</v>
      </c>
      <c r="E638" s="17">
        <f t="shared" si="50"/>
        <v>0</v>
      </c>
      <c r="F638" s="17">
        <f t="shared" si="51"/>
        <v>0</v>
      </c>
    </row>
    <row r="639" spans="2:6" ht="15.75">
      <c r="B639" s="16">
        <v>628</v>
      </c>
      <c r="C639" s="21">
        <f t="shared" si="48"/>
        <v>0</v>
      </c>
      <c r="D639" s="17">
        <f t="shared" si="49"/>
        <v>0</v>
      </c>
      <c r="E639" s="17">
        <f t="shared" si="50"/>
        <v>0</v>
      </c>
      <c r="F639" s="17">
        <f t="shared" si="51"/>
        <v>0</v>
      </c>
    </row>
    <row r="640" spans="2:6" ht="15.75">
      <c r="B640" s="16">
        <v>629</v>
      </c>
      <c r="C640" s="21">
        <f t="shared" si="48"/>
        <v>0</v>
      </c>
      <c r="D640" s="17">
        <f t="shared" si="49"/>
        <v>0</v>
      </c>
      <c r="E640" s="17">
        <f t="shared" si="50"/>
        <v>0</v>
      </c>
      <c r="F640" s="17">
        <f t="shared" si="51"/>
        <v>0</v>
      </c>
    </row>
    <row r="641" spans="2:6" ht="15.75">
      <c r="B641" s="16">
        <v>630</v>
      </c>
      <c r="C641" s="21">
        <f t="shared" si="48"/>
        <v>0</v>
      </c>
      <c r="D641" s="17">
        <f t="shared" si="49"/>
        <v>0</v>
      </c>
      <c r="E641" s="17">
        <f t="shared" si="50"/>
        <v>0</v>
      </c>
      <c r="F641" s="17">
        <f t="shared" si="51"/>
        <v>0</v>
      </c>
    </row>
    <row r="642" spans="2:6" ht="15.75">
      <c r="B642" s="16">
        <v>631</v>
      </c>
      <c r="C642" s="21">
        <f t="shared" si="48"/>
        <v>0</v>
      </c>
      <c r="D642" s="17">
        <f t="shared" si="49"/>
        <v>0</v>
      </c>
      <c r="E642" s="17">
        <f t="shared" si="50"/>
        <v>0</v>
      </c>
      <c r="F642" s="17">
        <f t="shared" si="51"/>
        <v>0</v>
      </c>
    </row>
    <row r="643" spans="2:6" ht="15.75">
      <c r="B643" s="16">
        <v>632</v>
      </c>
      <c r="C643" s="21">
        <f t="shared" si="48"/>
        <v>0</v>
      </c>
      <c r="D643" s="17">
        <f t="shared" si="49"/>
        <v>0</v>
      </c>
      <c r="E643" s="17">
        <f t="shared" si="50"/>
        <v>0</v>
      </c>
      <c r="F643" s="17">
        <f t="shared" si="51"/>
        <v>0</v>
      </c>
    </row>
    <row r="644" spans="2:6" ht="15.75">
      <c r="B644" s="16">
        <v>633</v>
      </c>
      <c r="C644" s="21">
        <f t="shared" si="48"/>
        <v>0</v>
      </c>
      <c r="D644" s="17">
        <f t="shared" si="49"/>
        <v>0</v>
      </c>
      <c r="E644" s="17">
        <f t="shared" si="50"/>
        <v>0</v>
      </c>
      <c r="F644" s="17">
        <f t="shared" si="51"/>
        <v>0</v>
      </c>
    </row>
    <row r="645" spans="2:6" ht="15.75">
      <c r="B645" s="16">
        <v>634</v>
      </c>
      <c r="C645" s="21">
        <f t="shared" si="48"/>
        <v>0</v>
      </c>
      <c r="D645" s="17">
        <f t="shared" si="49"/>
        <v>0</v>
      </c>
      <c r="E645" s="17">
        <f t="shared" si="50"/>
        <v>0</v>
      </c>
      <c r="F645" s="17">
        <f t="shared" si="51"/>
        <v>0</v>
      </c>
    </row>
    <row r="646" spans="2:6" ht="15.75">
      <c r="B646" s="16">
        <v>635</v>
      </c>
      <c r="C646" s="21">
        <f t="shared" si="48"/>
        <v>0</v>
      </c>
      <c r="D646" s="17">
        <f t="shared" si="49"/>
        <v>0</v>
      </c>
      <c r="E646" s="17">
        <f t="shared" si="50"/>
        <v>0</v>
      </c>
      <c r="F646" s="17">
        <f t="shared" si="51"/>
        <v>0</v>
      </c>
    </row>
    <row r="647" spans="2:6" ht="15.75">
      <c r="B647" s="16">
        <v>636</v>
      </c>
      <c r="C647" s="21">
        <f t="shared" si="48"/>
        <v>0</v>
      </c>
      <c r="D647" s="17">
        <f t="shared" si="49"/>
        <v>0</v>
      </c>
      <c r="E647" s="17">
        <f t="shared" si="50"/>
        <v>0</v>
      </c>
      <c r="F647" s="17">
        <f t="shared" si="51"/>
        <v>0</v>
      </c>
    </row>
    <row r="648" spans="2:6" ht="15.75">
      <c r="B648" s="16">
        <v>637</v>
      </c>
      <c r="C648" s="21">
        <f t="shared" si="48"/>
        <v>0</v>
      </c>
      <c r="D648" s="17">
        <f t="shared" si="49"/>
        <v>0</v>
      </c>
      <c r="E648" s="17">
        <f t="shared" si="50"/>
        <v>0</v>
      </c>
      <c r="F648" s="17">
        <f t="shared" si="51"/>
        <v>0</v>
      </c>
    </row>
    <row r="649" spans="2:6" ht="15.75">
      <c r="B649" s="16">
        <v>638</v>
      </c>
      <c r="C649" s="21">
        <f t="shared" si="48"/>
        <v>0</v>
      </c>
      <c r="D649" s="17">
        <f t="shared" si="49"/>
        <v>0</v>
      </c>
      <c r="E649" s="17">
        <f t="shared" si="50"/>
        <v>0</v>
      </c>
      <c r="F649" s="17">
        <f t="shared" si="51"/>
        <v>0</v>
      </c>
    </row>
    <row r="650" spans="2:6" ht="15.75">
      <c r="B650" s="16">
        <v>639</v>
      </c>
      <c r="C650" s="21">
        <f t="shared" si="48"/>
        <v>0</v>
      </c>
      <c r="D650" s="17">
        <f t="shared" si="49"/>
        <v>0</v>
      </c>
      <c r="E650" s="17">
        <f t="shared" si="50"/>
        <v>0</v>
      </c>
      <c r="F650" s="17">
        <f t="shared" si="51"/>
        <v>0</v>
      </c>
    </row>
    <row r="651" spans="2:6" ht="15.75">
      <c r="B651" s="16">
        <v>640</v>
      </c>
      <c r="C651" s="21">
        <f t="shared" si="48"/>
        <v>0</v>
      </c>
      <c r="D651" s="17">
        <f t="shared" si="49"/>
        <v>0</v>
      </c>
      <c r="E651" s="17">
        <f t="shared" si="50"/>
        <v>0</v>
      </c>
      <c r="F651" s="17">
        <f t="shared" si="51"/>
        <v>0</v>
      </c>
    </row>
    <row r="652" spans="2:6" ht="15.75">
      <c r="B652" s="16">
        <v>641</v>
      </c>
      <c r="C652" s="21">
        <f t="shared" si="48"/>
        <v>0</v>
      </c>
      <c r="D652" s="17">
        <f t="shared" si="49"/>
        <v>0</v>
      </c>
      <c r="E652" s="17">
        <f t="shared" si="50"/>
        <v>0</v>
      </c>
      <c r="F652" s="17">
        <f t="shared" si="51"/>
        <v>0</v>
      </c>
    </row>
    <row r="653" spans="2:6" ht="15.75">
      <c r="B653" s="16">
        <v>642</v>
      </c>
      <c r="C653" s="21">
        <f t="shared" si="48"/>
        <v>0</v>
      </c>
      <c r="D653" s="17">
        <f t="shared" si="49"/>
        <v>0</v>
      </c>
      <c r="E653" s="17">
        <f t="shared" si="50"/>
        <v>0</v>
      </c>
      <c r="F653" s="17">
        <f t="shared" si="51"/>
        <v>0</v>
      </c>
    </row>
    <row r="654" spans="2:6" ht="15.75">
      <c r="B654" s="16">
        <v>643</v>
      </c>
      <c r="C654" s="21">
        <f t="shared" si="48"/>
        <v>0</v>
      </c>
      <c r="D654" s="17">
        <f t="shared" si="49"/>
        <v>0</v>
      </c>
      <c r="E654" s="17">
        <f t="shared" si="50"/>
        <v>0</v>
      </c>
      <c r="F654" s="17">
        <f t="shared" si="51"/>
        <v>0</v>
      </c>
    </row>
    <row r="655" spans="2:6" ht="15.75">
      <c r="B655" s="16">
        <v>644</v>
      </c>
      <c r="C655" s="21">
        <f t="shared" si="48"/>
        <v>0</v>
      </c>
      <c r="D655" s="17">
        <f t="shared" si="49"/>
        <v>0</v>
      </c>
      <c r="E655" s="17">
        <f t="shared" si="50"/>
        <v>0</v>
      </c>
      <c r="F655" s="17">
        <f t="shared" si="51"/>
        <v>0</v>
      </c>
    </row>
    <row r="656" spans="2:6" ht="15.75">
      <c r="B656" s="16">
        <v>645</v>
      </c>
      <c r="C656" s="21">
        <f t="shared" si="48"/>
        <v>0</v>
      </c>
      <c r="D656" s="17">
        <f t="shared" si="49"/>
        <v>0</v>
      </c>
      <c r="E656" s="17">
        <f t="shared" si="50"/>
        <v>0</v>
      </c>
      <c r="F656" s="17">
        <f t="shared" si="51"/>
        <v>0</v>
      </c>
    </row>
    <row r="657" spans="2:6" ht="15.75">
      <c r="B657" s="16">
        <v>646</v>
      </c>
      <c r="C657" s="21">
        <f t="shared" si="48"/>
        <v>0</v>
      </c>
      <c r="D657" s="17">
        <f t="shared" si="49"/>
        <v>0</v>
      </c>
      <c r="E657" s="17">
        <f t="shared" si="50"/>
        <v>0</v>
      </c>
      <c r="F657" s="17">
        <f t="shared" si="51"/>
        <v>0</v>
      </c>
    </row>
    <row r="658" spans="2:6" ht="15.75">
      <c r="B658" s="16">
        <v>647</v>
      </c>
      <c r="C658" s="21">
        <f t="shared" si="48"/>
        <v>0</v>
      </c>
      <c r="D658" s="17">
        <f t="shared" si="49"/>
        <v>0</v>
      </c>
      <c r="E658" s="17">
        <f t="shared" si="50"/>
        <v>0</v>
      </c>
      <c r="F658" s="17">
        <f t="shared" si="51"/>
        <v>0</v>
      </c>
    </row>
    <row r="659" spans="2:6" ht="15.75">
      <c r="B659" s="16">
        <v>648</v>
      </c>
      <c r="C659" s="21">
        <f t="shared" si="48"/>
        <v>0</v>
      </c>
      <c r="D659" s="17">
        <f t="shared" si="49"/>
        <v>0</v>
      </c>
      <c r="E659" s="17">
        <f t="shared" si="50"/>
        <v>0</v>
      </c>
      <c r="F659" s="17">
        <f t="shared" si="51"/>
        <v>0</v>
      </c>
    </row>
    <row r="660" spans="2:6" ht="15.75">
      <c r="B660" s="16">
        <v>649</v>
      </c>
      <c r="C660" s="21">
        <f t="shared" si="48"/>
        <v>0</v>
      </c>
      <c r="D660" s="17">
        <f t="shared" si="49"/>
        <v>0</v>
      </c>
      <c r="E660" s="17">
        <f t="shared" si="50"/>
        <v>0</v>
      </c>
      <c r="F660" s="17">
        <f t="shared" si="51"/>
        <v>0</v>
      </c>
    </row>
    <row r="661" spans="2:6" ht="15.75">
      <c r="B661" s="16">
        <v>650</v>
      </c>
      <c r="C661" s="21">
        <f t="shared" si="48"/>
        <v>0</v>
      </c>
      <c r="D661" s="17">
        <f t="shared" si="49"/>
        <v>0</v>
      </c>
      <c r="E661" s="17">
        <f t="shared" si="50"/>
        <v>0</v>
      </c>
      <c r="F661" s="17">
        <f t="shared" si="51"/>
        <v>0</v>
      </c>
    </row>
    <row r="662" spans="2:6" ht="15.75">
      <c r="B662" s="16">
        <v>651</v>
      </c>
      <c r="C662" s="21">
        <f t="shared" si="48"/>
        <v>0</v>
      </c>
      <c r="D662" s="17">
        <f t="shared" si="49"/>
        <v>0</v>
      </c>
      <c r="E662" s="17">
        <f t="shared" si="50"/>
        <v>0</v>
      </c>
      <c r="F662" s="17">
        <f t="shared" si="51"/>
        <v>0</v>
      </c>
    </row>
    <row r="663" spans="2:6" ht="15.75">
      <c r="B663" s="16">
        <v>652</v>
      </c>
      <c r="C663" s="21">
        <f t="shared" si="48"/>
        <v>0</v>
      </c>
      <c r="D663" s="17">
        <f t="shared" si="49"/>
        <v>0</v>
      </c>
      <c r="E663" s="17">
        <f t="shared" si="50"/>
        <v>0</v>
      </c>
      <c r="F663" s="17">
        <f t="shared" si="51"/>
        <v>0</v>
      </c>
    </row>
    <row r="664" spans="2:6" ht="15.75">
      <c r="B664" s="16">
        <v>653</v>
      </c>
      <c r="C664" s="21">
        <f t="shared" si="48"/>
        <v>0</v>
      </c>
      <c r="D664" s="17">
        <f t="shared" si="49"/>
        <v>0</v>
      </c>
      <c r="E664" s="17">
        <f t="shared" si="50"/>
        <v>0</v>
      </c>
      <c r="F664" s="17">
        <f t="shared" si="51"/>
        <v>0</v>
      </c>
    </row>
    <row r="665" spans="2:6" ht="15.75">
      <c r="B665" s="16">
        <v>654</v>
      </c>
      <c r="C665" s="21">
        <f t="shared" si="48"/>
        <v>0</v>
      </c>
      <c r="D665" s="17">
        <f t="shared" si="49"/>
        <v>0</v>
      </c>
      <c r="E665" s="17">
        <f t="shared" si="50"/>
        <v>0</v>
      </c>
      <c r="F665" s="17">
        <f t="shared" si="51"/>
        <v>0</v>
      </c>
    </row>
    <row r="666" spans="2:6" ht="15.75">
      <c r="B666" s="16">
        <v>655</v>
      </c>
      <c r="C666" s="21">
        <f t="shared" si="48"/>
        <v>0</v>
      </c>
      <c r="D666" s="17">
        <f t="shared" si="49"/>
        <v>0</v>
      </c>
      <c r="E666" s="17">
        <f t="shared" si="50"/>
        <v>0</v>
      </c>
      <c r="F666" s="17">
        <f t="shared" si="51"/>
        <v>0</v>
      </c>
    </row>
    <row r="667" spans="2:6" ht="15.75">
      <c r="B667" s="16">
        <v>656</v>
      </c>
      <c r="C667" s="21">
        <f t="shared" si="48"/>
        <v>0</v>
      </c>
      <c r="D667" s="17">
        <f t="shared" si="49"/>
        <v>0</v>
      </c>
      <c r="E667" s="17">
        <f t="shared" si="50"/>
        <v>0</v>
      </c>
      <c r="F667" s="17">
        <f t="shared" si="51"/>
        <v>0</v>
      </c>
    </row>
    <row r="668" spans="2:6" ht="15.75">
      <c r="B668" s="16">
        <v>657</v>
      </c>
      <c r="C668" s="21">
        <f t="shared" si="48"/>
        <v>0</v>
      </c>
      <c r="D668" s="17">
        <f t="shared" si="49"/>
        <v>0</v>
      </c>
      <c r="E668" s="17">
        <f t="shared" si="50"/>
        <v>0</v>
      </c>
      <c r="F668" s="17">
        <f t="shared" si="51"/>
        <v>0</v>
      </c>
    </row>
    <row r="669" spans="2:6" ht="15.75">
      <c r="B669" s="16">
        <v>658</v>
      </c>
      <c r="C669" s="21">
        <f t="shared" si="48"/>
        <v>0</v>
      </c>
      <c r="D669" s="17">
        <f t="shared" si="49"/>
        <v>0</v>
      </c>
      <c r="E669" s="17">
        <f t="shared" si="50"/>
        <v>0</v>
      </c>
      <c r="F669" s="17">
        <f t="shared" si="51"/>
        <v>0</v>
      </c>
    </row>
    <row r="670" spans="2:6" ht="15.75">
      <c r="B670" s="16">
        <v>659</v>
      </c>
      <c r="C670" s="21">
        <f aca="true" t="shared" si="52" ref="C670:C731">IF(F669&gt;$C$6,$C$6,F669+D670)</f>
        <v>0</v>
      </c>
      <c r="D670" s="17">
        <f aca="true" t="shared" si="53" ref="D670:D731">+$C$4*F669/12</f>
        <v>0</v>
      </c>
      <c r="E670" s="17">
        <f aca="true" t="shared" si="54" ref="E670:E731">+C670-D670</f>
        <v>0</v>
      </c>
      <c r="F670" s="17">
        <f aca="true" t="shared" si="55" ref="F670:F731">+F669-E670</f>
        <v>0</v>
      </c>
    </row>
    <row r="671" spans="2:6" ht="15.75">
      <c r="B671" s="16">
        <v>660</v>
      </c>
      <c r="C671" s="21">
        <f t="shared" si="52"/>
        <v>0</v>
      </c>
      <c r="D671" s="17">
        <f t="shared" si="53"/>
        <v>0</v>
      </c>
      <c r="E671" s="17">
        <f t="shared" si="54"/>
        <v>0</v>
      </c>
      <c r="F671" s="17">
        <f t="shared" si="55"/>
        <v>0</v>
      </c>
    </row>
    <row r="672" spans="2:6" ht="15.75">
      <c r="B672" s="16">
        <v>661</v>
      </c>
      <c r="C672" s="21">
        <f t="shared" si="52"/>
        <v>0</v>
      </c>
      <c r="D672" s="17">
        <f t="shared" si="53"/>
        <v>0</v>
      </c>
      <c r="E672" s="17">
        <f t="shared" si="54"/>
        <v>0</v>
      </c>
      <c r="F672" s="17">
        <f t="shared" si="55"/>
        <v>0</v>
      </c>
    </row>
    <row r="673" spans="2:6" ht="15.75">
      <c r="B673" s="16">
        <v>662</v>
      </c>
      <c r="C673" s="21">
        <f t="shared" si="52"/>
        <v>0</v>
      </c>
      <c r="D673" s="17">
        <f t="shared" si="53"/>
        <v>0</v>
      </c>
      <c r="E673" s="17">
        <f t="shared" si="54"/>
        <v>0</v>
      </c>
      <c r="F673" s="17">
        <f t="shared" si="55"/>
        <v>0</v>
      </c>
    </row>
    <row r="674" spans="2:6" ht="15.75">
      <c r="B674" s="16">
        <v>663</v>
      </c>
      <c r="C674" s="21">
        <f t="shared" si="52"/>
        <v>0</v>
      </c>
      <c r="D674" s="17">
        <f t="shared" si="53"/>
        <v>0</v>
      </c>
      <c r="E674" s="17">
        <f t="shared" si="54"/>
        <v>0</v>
      </c>
      <c r="F674" s="17">
        <f t="shared" si="55"/>
        <v>0</v>
      </c>
    </row>
    <row r="675" spans="2:6" ht="15.75">
      <c r="B675" s="16">
        <v>664</v>
      </c>
      <c r="C675" s="21">
        <f t="shared" si="52"/>
        <v>0</v>
      </c>
      <c r="D675" s="17">
        <f t="shared" si="53"/>
        <v>0</v>
      </c>
      <c r="E675" s="17">
        <f t="shared" si="54"/>
        <v>0</v>
      </c>
      <c r="F675" s="17">
        <f t="shared" si="55"/>
        <v>0</v>
      </c>
    </row>
    <row r="676" spans="2:6" ht="15.75">
      <c r="B676" s="16">
        <v>665</v>
      </c>
      <c r="C676" s="21">
        <f t="shared" si="52"/>
        <v>0</v>
      </c>
      <c r="D676" s="17">
        <f t="shared" si="53"/>
        <v>0</v>
      </c>
      <c r="E676" s="17">
        <f t="shared" si="54"/>
        <v>0</v>
      </c>
      <c r="F676" s="17">
        <f t="shared" si="55"/>
        <v>0</v>
      </c>
    </row>
    <row r="677" spans="2:6" ht="15.75">
      <c r="B677" s="16">
        <v>666</v>
      </c>
      <c r="C677" s="21">
        <f t="shared" si="52"/>
        <v>0</v>
      </c>
      <c r="D677" s="17">
        <f t="shared" si="53"/>
        <v>0</v>
      </c>
      <c r="E677" s="17">
        <f t="shared" si="54"/>
        <v>0</v>
      </c>
      <c r="F677" s="17">
        <f t="shared" si="55"/>
        <v>0</v>
      </c>
    </row>
    <row r="678" spans="2:6" ht="15.75">
      <c r="B678" s="16">
        <v>667</v>
      </c>
      <c r="C678" s="21">
        <f t="shared" si="52"/>
        <v>0</v>
      </c>
      <c r="D678" s="17">
        <f t="shared" si="53"/>
        <v>0</v>
      </c>
      <c r="E678" s="17">
        <f t="shared" si="54"/>
        <v>0</v>
      </c>
      <c r="F678" s="17">
        <f t="shared" si="55"/>
        <v>0</v>
      </c>
    </row>
    <row r="679" spans="2:6" ht="15.75">
      <c r="B679" s="16">
        <v>668</v>
      </c>
      <c r="C679" s="21">
        <f t="shared" si="52"/>
        <v>0</v>
      </c>
      <c r="D679" s="17">
        <f t="shared" si="53"/>
        <v>0</v>
      </c>
      <c r="E679" s="17">
        <f t="shared" si="54"/>
        <v>0</v>
      </c>
      <c r="F679" s="17">
        <f t="shared" si="55"/>
        <v>0</v>
      </c>
    </row>
    <row r="680" spans="2:6" ht="15.75">
      <c r="B680" s="16">
        <v>669</v>
      </c>
      <c r="C680" s="21">
        <f t="shared" si="52"/>
        <v>0</v>
      </c>
      <c r="D680" s="17">
        <f t="shared" si="53"/>
        <v>0</v>
      </c>
      <c r="E680" s="17">
        <f t="shared" si="54"/>
        <v>0</v>
      </c>
      <c r="F680" s="17">
        <f t="shared" si="55"/>
        <v>0</v>
      </c>
    </row>
    <row r="681" spans="2:6" ht="15.75">
      <c r="B681" s="16">
        <v>670</v>
      </c>
      <c r="C681" s="21">
        <f t="shared" si="52"/>
        <v>0</v>
      </c>
      <c r="D681" s="17">
        <f t="shared" si="53"/>
        <v>0</v>
      </c>
      <c r="E681" s="17">
        <f t="shared" si="54"/>
        <v>0</v>
      </c>
      <c r="F681" s="17">
        <f t="shared" si="55"/>
        <v>0</v>
      </c>
    </row>
    <row r="682" spans="2:6" ht="15.75">
      <c r="B682" s="16">
        <v>671</v>
      </c>
      <c r="C682" s="21">
        <f t="shared" si="52"/>
        <v>0</v>
      </c>
      <c r="D682" s="17">
        <f t="shared" si="53"/>
        <v>0</v>
      </c>
      <c r="E682" s="17">
        <f t="shared" si="54"/>
        <v>0</v>
      </c>
      <c r="F682" s="17">
        <f t="shared" si="55"/>
        <v>0</v>
      </c>
    </row>
    <row r="683" spans="2:6" ht="15.75">
      <c r="B683" s="16">
        <v>672</v>
      </c>
      <c r="C683" s="21">
        <f t="shared" si="52"/>
        <v>0</v>
      </c>
      <c r="D683" s="17">
        <f t="shared" si="53"/>
        <v>0</v>
      </c>
      <c r="E683" s="17">
        <f t="shared" si="54"/>
        <v>0</v>
      </c>
      <c r="F683" s="17">
        <f t="shared" si="55"/>
        <v>0</v>
      </c>
    </row>
    <row r="684" spans="2:6" ht="15.75">
      <c r="B684" s="16">
        <v>673</v>
      </c>
      <c r="C684" s="21">
        <f t="shared" si="52"/>
        <v>0</v>
      </c>
      <c r="D684" s="17">
        <f t="shared" si="53"/>
        <v>0</v>
      </c>
      <c r="E684" s="17">
        <f t="shared" si="54"/>
        <v>0</v>
      </c>
      <c r="F684" s="17">
        <f t="shared" si="55"/>
        <v>0</v>
      </c>
    </row>
    <row r="685" spans="2:6" ht="15.75">
      <c r="B685" s="16">
        <v>674</v>
      </c>
      <c r="C685" s="21">
        <f t="shared" si="52"/>
        <v>0</v>
      </c>
      <c r="D685" s="17">
        <f t="shared" si="53"/>
        <v>0</v>
      </c>
      <c r="E685" s="17">
        <f t="shared" si="54"/>
        <v>0</v>
      </c>
      <c r="F685" s="17">
        <f t="shared" si="55"/>
        <v>0</v>
      </c>
    </row>
    <row r="686" spans="2:6" ht="15.75">
      <c r="B686" s="16">
        <v>675</v>
      </c>
      <c r="C686" s="21">
        <f t="shared" si="52"/>
        <v>0</v>
      </c>
      <c r="D686" s="17">
        <f t="shared" si="53"/>
        <v>0</v>
      </c>
      <c r="E686" s="17">
        <f t="shared" si="54"/>
        <v>0</v>
      </c>
      <c r="F686" s="17">
        <f t="shared" si="55"/>
        <v>0</v>
      </c>
    </row>
    <row r="687" spans="2:6" ht="15.75">
      <c r="B687" s="16">
        <v>676</v>
      </c>
      <c r="C687" s="21">
        <f t="shared" si="52"/>
        <v>0</v>
      </c>
      <c r="D687" s="17">
        <f t="shared" si="53"/>
        <v>0</v>
      </c>
      <c r="E687" s="17">
        <f t="shared" si="54"/>
        <v>0</v>
      </c>
      <c r="F687" s="17">
        <f t="shared" si="55"/>
        <v>0</v>
      </c>
    </row>
    <row r="688" spans="2:6" ht="15.75">
      <c r="B688" s="16">
        <v>677</v>
      </c>
      <c r="C688" s="21">
        <f t="shared" si="52"/>
        <v>0</v>
      </c>
      <c r="D688" s="17">
        <f t="shared" si="53"/>
        <v>0</v>
      </c>
      <c r="E688" s="17">
        <f t="shared" si="54"/>
        <v>0</v>
      </c>
      <c r="F688" s="17">
        <f t="shared" si="55"/>
        <v>0</v>
      </c>
    </row>
    <row r="689" spans="2:6" ht="15.75">
      <c r="B689" s="16">
        <v>678</v>
      </c>
      <c r="C689" s="21">
        <f t="shared" si="52"/>
        <v>0</v>
      </c>
      <c r="D689" s="17">
        <f t="shared" si="53"/>
        <v>0</v>
      </c>
      <c r="E689" s="17">
        <f t="shared" si="54"/>
        <v>0</v>
      </c>
      <c r="F689" s="17">
        <f t="shared" si="55"/>
        <v>0</v>
      </c>
    </row>
    <row r="690" spans="2:6" ht="15.75">
      <c r="B690" s="16">
        <v>679</v>
      </c>
      <c r="C690" s="21">
        <f t="shared" si="52"/>
        <v>0</v>
      </c>
      <c r="D690" s="17">
        <f t="shared" si="53"/>
        <v>0</v>
      </c>
      <c r="E690" s="17">
        <f t="shared" si="54"/>
        <v>0</v>
      </c>
      <c r="F690" s="17">
        <f t="shared" si="55"/>
        <v>0</v>
      </c>
    </row>
    <row r="691" spans="2:6" ht="15.75">
      <c r="B691" s="16">
        <v>680</v>
      </c>
      <c r="C691" s="21">
        <f t="shared" si="52"/>
        <v>0</v>
      </c>
      <c r="D691" s="17">
        <f t="shared" si="53"/>
        <v>0</v>
      </c>
      <c r="E691" s="17">
        <f t="shared" si="54"/>
        <v>0</v>
      </c>
      <c r="F691" s="17">
        <f t="shared" si="55"/>
        <v>0</v>
      </c>
    </row>
    <row r="692" spans="2:6" ht="15.75">
      <c r="B692" s="16">
        <v>681</v>
      </c>
      <c r="C692" s="21">
        <f t="shared" si="52"/>
        <v>0</v>
      </c>
      <c r="D692" s="17">
        <f t="shared" si="53"/>
        <v>0</v>
      </c>
      <c r="E692" s="17">
        <f t="shared" si="54"/>
        <v>0</v>
      </c>
      <c r="F692" s="17">
        <f t="shared" si="55"/>
        <v>0</v>
      </c>
    </row>
    <row r="693" spans="2:6" ht="15.75">
      <c r="B693" s="16">
        <v>682</v>
      </c>
      <c r="C693" s="21">
        <f t="shared" si="52"/>
        <v>0</v>
      </c>
      <c r="D693" s="17">
        <f t="shared" si="53"/>
        <v>0</v>
      </c>
      <c r="E693" s="17">
        <f t="shared" si="54"/>
        <v>0</v>
      </c>
      <c r="F693" s="17">
        <f t="shared" si="55"/>
        <v>0</v>
      </c>
    </row>
    <row r="694" spans="2:6" ht="15.75">
      <c r="B694" s="16">
        <v>683</v>
      </c>
      <c r="C694" s="21">
        <f t="shared" si="52"/>
        <v>0</v>
      </c>
      <c r="D694" s="17">
        <f t="shared" si="53"/>
        <v>0</v>
      </c>
      <c r="E694" s="17">
        <f t="shared" si="54"/>
        <v>0</v>
      </c>
      <c r="F694" s="17">
        <f t="shared" si="55"/>
        <v>0</v>
      </c>
    </row>
    <row r="695" spans="2:6" ht="15.75">
      <c r="B695" s="16">
        <v>684</v>
      </c>
      <c r="C695" s="21">
        <f t="shared" si="52"/>
        <v>0</v>
      </c>
      <c r="D695" s="17">
        <f t="shared" si="53"/>
        <v>0</v>
      </c>
      <c r="E695" s="17">
        <f t="shared" si="54"/>
        <v>0</v>
      </c>
      <c r="F695" s="17">
        <f t="shared" si="55"/>
        <v>0</v>
      </c>
    </row>
    <row r="696" spans="2:6" ht="15.75">
      <c r="B696" s="16">
        <v>685</v>
      </c>
      <c r="C696" s="21">
        <f t="shared" si="52"/>
        <v>0</v>
      </c>
      <c r="D696" s="17">
        <f t="shared" si="53"/>
        <v>0</v>
      </c>
      <c r="E696" s="17">
        <f t="shared" si="54"/>
        <v>0</v>
      </c>
      <c r="F696" s="17">
        <f t="shared" si="55"/>
        <v>0</v>
      </c>
    </row>
    <row r="697" spans="2:6" ht="15.75">
      <c r="B697" s="16">
        <v>686</v>
      </c>
      <c r="C697" s="21">
        <f t="shared" si="52"/>
        <v>0</v>
      </c>
      <c r="D697" s="17">
        <f t="shared" si="53"/>
        <v>0</v>
      </c>
      <c r="E697" s="17">
        <f t="shared" si="54"/>
        <v>0</v>
      </c>
      <c r="F697" s="17">
        <f t="shared" si="55"/>
        <v>0</v>
      </c>
    </row>
    <row r="698" spans="2:6" ht="15.75">
      <c r="B698" s="16">
        <v>687</v>
      </c>
      <c r="C698" s="21">
        <f t="shared" si="52"/>
        <v>0</v>
      </c>
      <c r="D698" s="17">
        <f t="shared" si="53"/>
        <v>0</v>
      </c>
      <c r="E698" s="17">
        <f t="shared" si="54"/>
        <v>0</v>
      </c>
      <c r="F698" s="17">
        <f t="shared" si="55"/>
        <v>0</v>
      </c>
    </row>
    <row r="699" spans="2:6" ht="15.75">
      <c r="B699" s="16">
        <v>688</v>
      </c>
      <c r="C699" s="21">
        <f t="shared" si="52"/>
        <v>0</v>
      </c>
      <c r="D699" s="17">
        <f t="shared" si="53"/>
        <v>0</v>
      </c>
      <c r="E699" s="17">
        <f t="shared" si="54"/>
        <v>0</v>
      </c>
      <c r="F699" s="17">
        <f t="shared" si="55"/>
        <v>0</v>
      </c>
    </row>
    <row r="700" spans="2:6" ht="15.75">
      <c r="B700" s="16">
        <v>689</v>
      </c>
      <c r="C700" s="21">
        <f t="shared" si="52"/>
        <v>0</v>
      </c>
      <c r="D700" s="17">
        <f t="shared" si="53"/>
        <v>0</v>
      </c>
      <c r="E700" s="17">
        <f t="shared" si="54"/>
        <v>0</v>
      </c>
      <c r="F700" s="17">
        <f t="shared" si="55"/>
        <v>0</v>
      </c>
    </row>
    <row r="701" spans="2:6" ht="15.75">
      <c r="B701" s="16">
        <v>690</v>
      </c>
      <c r="C701" s="21">
        <f t="shared" si="52"/>
        <v>0</v>
      </c>
      <c r="D701" s="17">
        <f t="shared" si="53"/>
        <v>0</v>
      </c>
      <c r="E701" s="17">
        <f t="shared" si="54"/>
        <v>0</v>
      </c>
      <c r="F701" s="17">
        <f t="shared" si="55"/>
        <v>0</v>
      </c>
    </row>
    <row r="702" spans="2:6" ht="15.75">
      <c r="B702" s="16">
        <v>691</v>
      </c>
      <c r="C702" s="21">
        <f t="shared" si="52"/>
        <v>0</v>
      </c>
      <c r="D702" s="17">
        <f t="shared" si="53"/>
        <v>0</v>
      </c>
      <c r="E702" s="17">
        <f t="shared" si="54"/>
        <v>0</v>
      </c>
      <c r="F702" s="17">
        <f t="shared" si="55"/>
        <v>0</v>
      </c>
    </row>
    <row r="703" spans="2:6" ht="15.75">
      <c r="B703" s="16">
        <v>692</v>
      </c>
      <c r="C703" s="21">
        <f t="shared" si="52"/>
        <v>0</v>
      </c>
      <c r="D703" s="17">
        <f t="shared" si="53"/>
        <v>0</v>
      </c>
      <c r="E703" s="17">
        <f t="shared" si="54"/>
        <v>0</v>
      </c>
      <c r="F703" s="17">
        <f t="shared" si="55"/>
        <v>0</v>
      </c>
    </row>
    <row r="704" spans="2:6" ht="15.75">
      <c r="B704" s="16">
        <v>693</v>
      </c>
      <c r="C704" s="21">
        <f t="shared" si="52"/>
        <v>0</v>
      </c>
      <c r="D704" s="17">
        <f t="shared" si="53"/>
        <v>0</v>
      </c>
      <c r="E704" s="17">
        <f t="shared" si="54"/>
        <v>0</v>
      </c>
      <c r="F704" s="17">
        <f t="shared" si="55"/>
        <v>0</v>
      </c>
    </row>
    <row r="705" spans="2:6" ht="15.75">
      <c r="B705" s="16">
        <v>694</v>
      </c>
      <c r="C705" s="21">
        <f t="shared" si="52"/>
        <v>0</v>
      </c>
      <c r="D705" s="17">
        <f t="shared" si="53"/>
        <v>0</v>
      </c>
      <c r="E705" s="17">
        <f t="shared" si="54"/>
        <v>0</v>
      </c>
      <c r="F705" s="17">
        <f t="shared" si="55"/>
        <v>0</v>
      </c>
    </row>
    <row r="706" spans="2:6" ht="15.75">
      <c r="B706" s="16">
        <v>695</v>
      </c>
      <c r="C706" s="21">
        <f t="shared" si="52"/>
        <v>0</v>
      </c>
      <c r="D706" s="17">
        <f t="shared" si="53"/>
        <v>0</v>
      </c>
      <c r="E706" s="17">
        <f t="shared" si="54"/>
        <v>0</v>
      </c>
      <c r="F706" s="17">
        <f t="shared" si="55"/>
        <v>0</v>
      </c>
    </row>
    <row r="707" spans="2:6" ht="15.75">
      <c r="B707" s="16">
        <v>696</v>
      </c>
      <c r="C707" s="21">
        <f t="shared" si="52"/>
        <v>0</v>
      </c>
      <c r="D707" s="17">
        <f t="shared" si="53"/>
        <v>0</v>
      </c>
      <c r="E707" s="17">
        <f t="shared" si="54"/>
        <v>0</v>
      </c>
      <c r="F707" s="17">
        <f t="shared" si="55"/>
        <v>0</v>
      </c>
    </row>
    <row r="708" spans="2:6" ht="15.75">
      <c r="B708" s="16">
        <v>697</v>
      </c>
      <c r="C708" s="21">
        <f t="shared" si="52"/>
        <v>0</v>
      </c>
      <c r="D708" s="17">
        <f t="shared" si="53"/>
        <v>0</v>
      </c>
      <c r="E708" s="17">
        <f t="shared" si="54"/>
        <v>0</v>
      </c>
      <c r="F708" s="17">
        <f t="shared" si="55"/>
        <v>0</v>
      </c>
    </row>
    <row r="709" spans="2:6" ht="15.75">
      <c r="B709" s="16">
        <v>698</v>
      </c>
      <c r="C709" s="21">
        <f t="shared" si="52"/>
        <v>0</v>
      </c>
      <c r="D709" s="17">
        <f t="shared" si="53"/>
        <v>0</v>
      </c>
      <c r="E709" s="17">
        <f t="shared" si="54"/>
        <v>0</v>
      </c>
      <c r="F709" s="17">
        <f t="shared" si="55"/>
        <v>0</v>
      </c>
    </row>
    <row r="710" spans="2:6" ht="15.75">
      <c r="B710" s="16">
        <v>699</v>
      </c>
      <c r="C710" s="21">
        <f t="shared" si="52"/>
        <v>0</v>
      </c>
      <c r="D710" s="17">
        <f t="shared" si="53"/>
        <v>0</v>
      </c>
      <c r="E710" s="17">
        <f t="shared" si="54"/>
        <v>0</v>
      </c>
      <c r="F710" s="17">
        <f t="shared" si="55"/>
        <v>0</v>
      </c>
    </row>
    <row r="711" spans="2:6" ht="15.75">
      <c r="B711" s="16">
        <v>700</v>
      </c>
      <c r="C711" s="21">
        <f t="shared" si="52"/>
        <v>0</v>
      </c>
      <c r="D711" s="17">
        <f t="shared" si="53"/>
        <v>0</v>
      </c>
      <c r="E711" s="17">
        <f t="shared" si="54"/>
        <v>0</v>
      </c>
      <c r="F711" s="17">
        <f t="shared" si="55"/>
        <v>0</v>
      </c>
    </row>
    <row r="712" spans="2:6" ht="15.75">
      <c r="B712" s="16">
        <v>701</v>
      </c>
      <c r="C712" s="21">
        <f t="shared" si="52"/>
        <v>0</v>
      </c>
      <c r="D712" s="17">
        <f t="shared" si="53"/>
        <v>0</v>
      </c>
      <c r="E712" s="17">
        <f t="shared" si="54"/>
        <v>0</v>
      </c>
      <c r="F712" s="17">
        <f t="shared" si="55"/>
        <v>0</v>
      </c>
    </row>
    <row r="713" spans="2:6" ht="15.75">
      <c r="B713" s="16">
        <v>702</v>
      </c>
      <c r="C713" s="21">
        <f t="shared" si="52"/>
        <v>0</v>
      </c>
      <c r="D713" s="17">
        <f t="shared" si="53"/>
        <v>0</v>
      </c>
      <c r="E713" s="17">
        <f t="shared" si="54"/>
        <v>0</v>
      </c>
      <c r="F713" s="17">
        <f t="shared" si="55"/>
        <v>0</v>
      </c>
    </row>
    <row r="714" spans="2:6" ht="15.75">
      <c r="B714" s="16">
        <v>703</v>
      </c>
      <c r="C714" s="21">
        <f t="shared" si="52"/>
        <v>0</v>
      </c>
      <c r="D714" s="17">
        <f t="shared" si="53"/>
        <v>0</v>
      </c>
      <c r="E714" s="17">
        <f t="shared" si="54"/>
        <v>0</v>
      </c>
      <c r="F714" s="17">
        <f t="shared" si="55"/>
        <v>0</v>
      </c>
    </row>
    <row r="715" spans="2:6" ht="15.75">
      <c r="B715" s="16">
        <v>704</v>
      </c>
      <c r="C715" s="21">
        <f t="shared" si="52"/>
        <v>0</v>
      </c>
      <c r="D715" s="17">
        <f t="shared" si="53"/>
        <v>0</v>
      </c>
      <c r="E715" s="17">
        <f t="shared" si="54"/>
        <v>0</v>
      </c>
      <c r="F715" s="17">
        <f t="shared" si="55"/>
        <v>0</v>
      </c>
    </row>
    <row r="716" spans="2:6" ht="15.75">
      <c r="B716" s="16">
        <v>705</v>
      </c>
      <c r="C716" s="21">
        <f t="shared" si="52"/>
        <v>0</v>
      </c>
      <c r="D716" s="17">
        <f t="shared" si="53"/>
        <v>0</v>
      </c>
      <c r="E716" s="17">
        <f t="shared" si="54"/>
        <v>0</v>
      </c>
      <c r="F716" s="17">
        <f t="shared" si="55"/>
        <v>0</v>
      </c>
    </row>
    <row r="717" spans="2:6" ht="15.75">
      <c r="B717" s="16">
        <v>706</v>
      </c>
      <c r="C717" s="21">
        <f t="shared" si="52"/>
        <v>0</v>
      </c>
      <c r="D717" s="17">
        <f t="shared" si="53"/>
        <v>0</v>
      </c>
      <c r="E717" s="17">
        <f t="shared" si="54"/>
        <v>0</v>
      </c>
      <c r="F717" s="17">
        <f t="shared" si="55"/>
        <v>0</v>
      </c>
    </row>
    <row r="718" spans="2:6" ht="15.75">
      <c r="B718" s="16">
        <v>707</v>
      </c>
      <c r="C718" s="21">
        <f t="shared" si="52"/>
        <v>0</v>
      </c>
      <c r="D718" s="17">
        <f t="shared" si="53"/>
        <v>0</v>
      </c>
      <c r="E718" s="17">
        <f t="shared" si="54"/>
        <v>0</v>
      </c>
      <c r="F718" s="17">
        <f t="shared" si="55"/>
        <v>0</v>
      </c>
    </row>
    <row r="719" spans="2:6" ht="15.75">
      <c r="B719" s="16">
        <v>708</v>
      </c>
      <c r="C719" s="21">
        <f t="shared" si="52"/>
        <v>0</v>
      </c>
      <c r="D719" s="17">
        <f t="shared" si="53"/>
        <v>0</v>
      </c>
      <c r="E719" s="17">
        <f t="shared" si="54"/>
        <v>0</v>
      </c>
      <c r="F719" s="17">
        <f t="shared" si="55"/>
        <v>0</v>
      </c>
    </row>
    <row r="720" spans="2:6" ht="15.75">
      <c r="B720" s="16">
        <v>709</v>
      </c>
      <c r="C720" s="21">
        <f t="shared" si="52"/>
        <v>0</v>
      </c>
      <c r="D720" s="17">
        <f t="shared" si="53"/>
        <v>0</v>
      </c>
      <c r="E720" s="17">
        <f t="shared" si="54"/>
        <v>0</v>
      </c>
      <c r="F720" s="17">
        <f t="shared" si="55"/>
        <v>0</v>
      </c>
    </row>
    <row r="721" spans="2:6" ht="15.75">
      <c r="B721" s="16">
        <v>710</v>
      </c>
      <c r="C721" s="21">
        <f t="shared" si="52"/>
        <v>0</v>
      </c>
      <c r="D721" s="17">
        <f t="shared" si="53"/>
        <v>0</v>
      </c>
      <c r="E721" s="17">
        <f t="shared" si="54"/>
        <v>0</v>
      </c>
      <c r="F721" s="17">
        <f t="shared" si="55"/>
        <v>0</v>
      </c>
    </row>
    <row r="722" spans="2:6" ht="15.75">
      <c r="B722" s="16">
        <v>711</v>
      </c>
      <c r="C722" s="21">
        <f t="shared" si="52"/>
        <v>0</v>
      </c>
      <c r="D722" s="17">
        <f t="shared" si="53"/>
        <v>0</v>
      </c>
      <c r="E722" s="17">
        <f t="shared" si="54"/>
        <v>0</v>
      </c>
      <c r="F722" s="17">
        <f t="shared" si="55"/>
        <v>0</v>
      </c>
    </row>
    <row r="723" spans="2:6" ht="15.75">
      <c r="B723" s="16">
        <v>712</v>
      </c>
      <c r="C723" s="21">
        <f t="shared" si="52"/>
        <v>0</v>
      </c>
      <c r="D723" s="17">
        <f t="shared" si="53"/>
        <v>0</v>
      </c>
      <c r="E723" s="17">
        <f t="shared" si="54"/>
        <v>0</v>
      </c>
      <c r="F723" s="17">
        <f t="shared" si="55"/>
        <v>0</v>
      </c>
    </row>
    <row r="724" spans="2:6" ht="15.75">
      <c r="B724" s="16">
        <v>713</v>
      </c>
      <c r="C724" s="21">
        <f t="shared" si="52"/>
        <v>0</v>
      </c>
      <c r="D724" s="17">
        <f t="shared" si="53"/>
        <v>0</v>
      </c>
      <c r="E724" s="17">
        <f t="shared" si="54"/>
        <v>0</v>
      </c>
      <c r="F724" s="17">
        <f t="shared" si="55"/>
        <v>0</v>
      </c>
    </row>
    <row r="725" spans="2:6" ht="15.75">
      <c r="B725" s="16">
        <v>714</v>
      </c>
      <c r="C725" s="21">
        <f t="shared" si="52"/>
        <v>0</v>
      </c>
      <c r="D725" s="17">
        <f t="shared" si="53"/>
        <v>0</v>
      </c>
      <c r="E725" s="17">
        <f t="shared" si="54"/>
        <v>0</v>
      </c>
      <c r="F725" s="17">
        <f t="shared" si="55"/>
        <v>0</v>
      </c>
    </row>
    <row r="726" spans="2:6" ht="15.75">
      <c r="B726" s="16">
        <v>715</v>
      </c>
      <c r="C726" s="21">
        <f t="shared" si="52"/>
        <v>0</v>
      </c>
      <c r="D726" s="17">
        <f t="shared" si="53"/>
        <v>0</v>
      </c>
      <c r="E726" s="17">
        <f t="shared" si="54"/>
        <v>0</v>
      </c>
      <c r="F726" s="17">
        <f t="shared" si="55"/>
        <v>0</v>
      </c>
    </row>
    <row r="727" spans="2:6" ht="15.75">
      <c r="B727" s="16">
        <v>716</v>
      </c>
      <c r="C727" s="21">
        <f t="shared" si="52"/>
        <v>0</v>
      </c>
      <c r="D727" s="17">
        <f t="shared" si="53"/>
        <v>0</v>
      </c>
      <c r="E727" s="17">
        <f t="shared" si="54"/>
        <v>0</v>
      </c>
      <c r="F727" s="17">
        <f t="shared" si="55"/>
        <v>0</v>
      </c>
    </row>
    <row r="728" spans="2:6" ht="15.75">
      <c r="B728" s="16">
        <v>717</v>
      </c>
      <c r="C728" s="21">
        <f t="shared" si="52"/>
        <v>0</v>
      </c>
      <c r="D728" s="17">
        <f t="shared" si="53"/>
        <v>0</v>
      </c>
      <c r="E728" s="17">
        <f t="shared" si="54"/>
        <v>0</v>
      </c>
      <c r="F728" s="17">
        <f t="shared" si="55"/>
        <v>0</v>
      </c>
    </row>
    <row r="729" spans="2:6" ht="15.75">
      <c r="B729" s="16">
        <v>718</v>
      </c>
      <c r="C729" s="21">
        <f t="shared" si="52"/>
        <v>0</v>
      </c>
      <c r="D729" s="17">
        <f t="shared" si="53"/>
        <v>0</v>
      </c>
      <c r="E729" s="17">
        <f t="shared" si="54"/>
        <v>0</v>
      </c>
      <c r="F729" s="17">
        <f t="shared" si="55"/>
        <v>0</v>
      </c>
    </row>
    <row r="730" spans="2:6" ht="15.75">
      <c r="B730" s="16">
        <v>719</v>
      </c>
      <c r="C730" s="21">
        <f t="shared" si="52"/>
        <v>0</v>
      </c>
      <c r="D730" s="17">
        <f t="shared" si="53"/>
        <v>0</v>
      </c>
      <c r="E730" s="17">
        <f t="shared" si="54"/>
        <v>0</v>
      </c>
      <c r="F730" s="17">
        <f t="shared" si="55"/>
        <v>0</v>
      </c>
    </row>
    <row r="731" spans="2:6" ht="15.75">
      <c r="B731" s="16">
        <v>720</v>
      </c>
      <c r="C731" s="21">
        <f t="shared" si="52"/>
        <v>0</v>
      </c>
      <c r="D731" s="17">
        <f t="shared" si="53"/>
        <v>0</v>
      </c>
      <c r="E731" s="17">
        <f t="shared" si="54"/>
        <v>0</v>
      </c>
      <c r="F731" s="17">
        <f t="shared" si="55"/>
        <v>0</v>
      </c>
    </row>
    <row r="732" spans="2:6" ht="15.75">
      <c r="B732" s="14"/>
      <c r="C732" s="21"/>
      <c r="D732" s="17"/>
      <c r="E732" s="17"/>
      <c r="F732" s="17"/>
    </row>
  </sheetData>
  <sheetProtection sheet="1" objects="1" scenarios="1" selectLockedCells="1" selectUnlockedCells="1"/>
  <mergeCells count="1">
    <mergeCell ref="R12:R14"/>
  </mergeCells>
  <printOptions/>
  <pageMargins left="0.6" right="0.62" top="0.75" bottom="0.42" header="0.3" footer="0.24"/>
  <pageSetup fitToHeight="1" fitToWidth="1" horizontalDpi="600" verticalDpi="600" orientation="portrait" scale="61"/>
  <headerFooter>
    <oddFooter>&amp;C&amp;"-,Regular"&amp;10&amp;A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1">
    <tabColor rgb="FFFF0000"/>
    <pageSetUpPr fitToPage="1"/>
  </sheetPr>
  <dimension ref="A1:W734"/>
  <sheetViews>
    <sheetView zoomScalePageLayoutView="0" workbookViewId="0" topLeftCell="A1">
      <selection activeCell="A1" sqref="A1:IV65536"/>
    </sheetView>
  </sheetViews>
  <sheetFormatPr defaultColWidth="8.69921875" defaultRowHeight="15"/>
  <cols>
    <col min="1" max="1" width="11.09765625" style="0" customWidth="1"/>
    <col min="2" max="2" width="9" style="0" bestFit="1" customWidth="1"/>
    <col min="3" max="3" width="9.3984375" style="0" bestFit="1" customWidth="1"/>
    <col min="4" max="5" width="9.09765625" style="0" bestFit="1" customWidth="1"/>
    <col min="6" max="6" width="11.69921875" style="0" bestFit="1" customWidth="1"/>
    <col min="7" max="7" width="6.69921875" style="0" customWidth="1"/>
    <col min="8" max="8" width="9.09765625" style="0" customWidth="1"/>
    <col min="9" max="11" width="6.69921875" style="0" customWidth="1"/>
    <col min="12" max="12" width="9.296875" style="0" customWidth="1"/>
    <col min="13" max="13" width="7.09765625" style="0" customWidth="1"/>
    <col min="14" max="14" width="9" style="0" bestFit="1" customWidth="1"/>
    <col min="15" max="16" width="8.69921875" style="0" customWidth="1"/>
    <col min="17" max="17" width="9.3984375" style="0" customWidth="1"/>
    <col min="18" max="18" width="9" style="0" bestFit="1" customWidth="1"/>
    <col min="19" max="19" width="10.296875" style="0" bestFit="1" customWidth="1"/>
    <col min="20" max="20" width="9" style="0" hidden="1" customWidth="1"/>
    <col min="21" max="23" width="0" style="0" hidden="1" customWidth="1"/>
  </cols>
  <sheetData>
    <row r="1" spans="1:23" ht="15.75">
      <c r="A1" s="15" t="s">
        <v>166</v>
      </c>
      <c r="B1" s="14"/>
      <c r="C1" s="14"/>
      <c r="D1" s="14"/>
      <c r="E1" s="14"/>
      <c r="F1" s="14"/>
      <c r="G1" s="14"/>
      <c r="H1" s="68" t="s">
        <v>166</v>
      </c>
      <c r="I1" s="22"/>
      <c r="J1" s="32"/>
      <c r="K1" s="22"/>
      <c r="L1" s="22"/>
      <c r="M1" s="69"/>
      <c r="N1" s="25"/>
      <c r="O1" s="14"/>
      <c r="P1" s="14"/>
      <c r="Q1" s="14"/>
      <c r="R1" s="14"/>
      <c r="S1" s="14"/>
      <c r="T1" s="14"/>
      <c r="U1" s="14"/>
      <c r="V1" s="14"/>
      <c r="W1" s="14"/>
    </row>
    <row r="2" spans="1:23" ht="18">
      <c r="A2" s="14"/>
      <c r="B2" s="14"/>
      <c r="C2" s="14"/>
      <c r="D2" s="14"/>
      <c r="E2" s="14"/>
      <c r="F2" s="14"/>
      <c r="G2" s="14"/>
      <c r="H2" s="44"/>
      <c r="I2" s="14"/>
      <c r="J2" s="25"/>
      <c r="K2" s="14"/>
      <c r="L2" s="14"/>
      <c r="M2" s="31"/>
      <c r="N2" s="25"/>
      <c r="O2" s="14"/>
      <c r="P2" s="14"/>
      <c r="Q2" s="14"/>
      <c r="R2" s="14"/>
      <c r="S2" s="14"/>
      <c r="T2" s="14"/>
      <c r="U2" s="14"/>
      <c r="V2" s="14"/>
      <c r="W2" s="14"/>
    </row>
    <row r="3" spans="1:23" ht="18">
      <c r="A3" s="14" t="s">
        <v>28</v>
      </c>
      <c r="B3" s="14"/>
      <c r="C3" s="16" t="str">
        <f>'Stabilized Ops &amp; Debt'!M27</f>
        <v>Amortizing</v>
      </c>
      <c r="D3" s="16"/>
      <c r="E3" s="14"/>
      <c r="F3" s="14"/>
      <c r="G3" s="14"/>
      <c r="H3" s="44"/>
      <c r="I3" s="14"/>
      <c r="J3" s="25"/>
      <c r="K3" s="14"/>
      <c r="L3" s="14"/>
      <c r="M3" s="31"/>
      <c r="N3" s="25"/>
      <c r="O3" s="14"/>
      <c r="P3" s="14"/>
      <c r="Q3" s="14"/>
      <c r="R3" s="14"/>
      <c r="S3" s="14"/>
      <c r="T3" s="14"/>
      <c r="U3" s="14"/>
      <c r="V3" s="14"/>
      <c r="W3" s="14"/>
    </row>
    <row r="4" spans="1:23" ht="15.75">
      <c r="A4" s="14" t="s">
        <v>30</v>
      </c>
      <c r="B4" s="14"/>
      <c r="C4" s="24">
        <f>IF(C3="Amortizing",'Stabilized Ops &amp; Debt'!K26,0)</f>
        <v>0</v>
      </c>
      <c r="D4" s="14"/>
      <c r="E4" s="14"/>
      <c r="F4" s="14"/>
      <c r="G4" s="14"/>
      <c r="H4" s="27"/>
      <c r="I4" s="14"/>
      <c r="J4" s="25"/>
      <c r="K4" s="14"/>
      <c r="L4" s="14"/>
      <c r="M4" s="31"/>
      <c r="N4" s="25"/>
      <c r="O4" s="14"/>
      <c r="P4" s="14"/>
      <c r="Q4" s="14"/>
      <c r="R4" s="14"/>
      <c r="S4" s="14"/>
      <c r="T4" s="14"/>
      <c r="U4" s="14"/>
      <c r="V4" s="14"/>
      <c r="W4" s="14"/>
    </row>
    <row r="5" spans="1:23" ht="15.75">
      <c r="A5" s="14" t="s">
        <v>31</v>
      </c>
      <c r="B5" s="14"/>
      <c r="C5" s="20">
        <f>'Stabilized Ops &amp; Debt'!K29</f>
        <v>0</v>
      </c>
      <c r="D5" s="14"/>
      <c r="E5" s="14"/>
      <c r="F5" s="14"/>
      <c r="G5" s="14"/>
      <c r="H5" s="27"/>
      <c r="I5" s="14"/>
      <c r="J5" s="25"/>
      <c r="K5" s="14"/>
      <c r="L5" s="14"/>
      <c r="M5" s="31"/>
      <c r="N5" s="25"/>
      <c r="O5" s="14"/>
      <c r="P5" s="14"/>
      <c r="Q5" s="14"/>
      <c r="R5" s="14"/>
      <c r="S5" s="14"/>
      <c r="T5" s="14"/>
      <c r="U5" s="14"/>
      <c r="V5" s="14"/>
      <c r="W5" s="14"/>
    </row>
    <row r="6" spans="1:23" ht="15.75">
      <c r="A6" s="14" t="s">
        <v>222</v>
      </c>
      <c r="B6" s="14"/>
      <c r="C6" s="16">
        <f>+'Stabilized Ops &amp; Debt'!K30*12</f>
        <v>0</v>
      </c>
      <c r="D6" s="14"/>
      <c r="E6" s="14"/>
      <c r="F6" s="14"/>
      <c r="G6" s="14"/>
      <c r="H6" s="27"/>
      <c r="I6" s="14"/>
      <c r="J6" s="25"/>
      <c r="K6" s="14"/>
      <c r="L6" s="14"/>
      <c r="M6" s="31"/>
      <c r="N6" s="25"/>
      <c r="O6" s="14"/>
      <c r="P6" s="14"/>
      <c r="Q6" s="14"/>
      <c r="R6" s="14"/>
      <c r="S6" s="14"/>
      <c r="T6" s="14"/>
      <c r="U6" s="14"/>
      <c r="V6" s="14"/>
      <c r="W6" s="14"/>
    </row>
    <row r="7" spans="1:23" ht="15.75">
      <c r="A7" s="14" t="s">
        <v>32</v>
      </c>
      <c r="B7" s="14" t="s">
        <v>58</v>
      </c>
      <c r="C7" s="128">
        <f>IF(C6=0,0,IF(C3="Amortizing",-PMT(C5/12,C6,C4)))</f>
        <v>0</v>
      </c>
      <c r="D7" s="14"/>
      <c r="E7" s="14"/>
      <c r="F7" s="14"/>
      <c r="G7" s="14"/>
      <c r="H7" s="27"/>
      <c r="I7" s="14"/>
      <c r="J7" s="25"/>
      <c r="K7" s="14"/>
      <c r="L7" s="14"/>
      <c r="M7" s="31"/>
      <c r="N7" s="25"/>
      <c r="O7" s="14"/>
      <c r="P7" s="14"/>
      <c r="Q7" s="14"/>
      <c r="R7" s="14"/>
      <c r="S7" s="14"/>
      <c r="T7" s="14"/>
      <c r="U7" s="14"/>
      <c r="V7" s="14"/>
      <c r="W7" s="14"/>
    </row>
    <row r="8" spans="1:23" ht="15.75">
      <c r="A8" s="14"/>
      <c r="B8" s="24"/>
      <c r="C8" s="14"/>
      <c r="D8" s="14"/>
      <c r="E8" s="14"/>
      <c r="F8" s="14"/>
      <c r="G8" s="14"/>
      <c r="H8" s="27"/>
      <c r="I8" s="14"/>
      <c r="J8" s="25"/>
      <c r="K8" s="14"/>
      <c r="L8" s="14"/>
      <c r="M8" s="31"/>
      <c r="N8" s="25"/>
      <c r="O8" s="14"/>
      <c r="P8" s="14"/>
      <c r="Q8" s="14"/>
      <c r="R8" s="14"/>
      <c r="S8" s="14"/>
      <c r="T8" s="14"/>
      <c r="U8" s="14"/>
      <c r="V8" s="14"/>
      <c r="W8" s="14"/>
    </row>
    <row r="9" spans="1:23" ht="15.75">
      <c r="A9" s="14"/>
      <c r="B9" s="14"/>
      <c r="C9" s="14"/>
      <c r="D9" s="14"/>
      <c r="E9" s="14"/>
      <c r="F9" s="14"/>
      <c r="G9" s="14"/>
      <c r="H9" s="30"/>
      <c r="I9" s="22"/>
      <c r="J9" s="32"/>
      <c r="K9" s="55" t="s">
        <v>30</v>
      </c>
      <c r="L9" s="56">
        <f>+C4</f>
        <v>0</v>
      </c>
      <c r="M9" s="31"/>
      <c r="N9" s="25"/>
      <c r="O9" s="14"/>
      <c r="P9" s="14"/>
      <c r="Q9" s="14"/>
      <c r="R9" s="14"/>
      <c r="S9" s="14"/>
      <c r="T9" s="14"/>
      <c r="U9" s="14"/>
      <c r="V9" s="14"/>
      <c r="W9" s="14"/>
    </row>
    <row r="10" spans="1:23" ht="15.75">
      <c r="A10" s="14"/>
      <c r="B10" s="14"/>
      <c r="C10" s="14"/>
      <c r="D10" s="14"/>
      <c r="E10" s="14"/>
      <c r="F10" s="14"/>
      <c r="G10" s="14"/>
      <c r="H10" s="55" t="s">
        <v>407</v>
      </c>
      <c r="I10" s="55">
        <f>'Project Info'!N20</f>
        <v>0</v>
      </c>
      <c r="J10" s="25"/>
      <c r="K10" s="55" t="s">
        <v>33</v>
      </c>
      <c r="L10" s="58">
        <f>+C5</f>
        <v>0</v>
      </c>
      <c r="M10" s="31"/>
      <c r="N10" s="25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.75">
      <c r="A11" s="14"/>
      <c r="B11" s="14"/>
      <c r="C11" s="14" t="s">
        <v>154</v>
      </c>
      <c r="D11" s="14"/>
      <c r="E11" s="14"/>
      <c r="F11" s="14" t="s">
        <v>142</v>
      </c>
      <c r="G11" s="14"/>
      <c r="H11" s="28" t="s">
        <v>408</v>
      </c>
      <c r="I11" s="55">
        <f>'Project Info'!N19</f>
        <v>0</v>
      </c>
      <c r="J11" s="63"/>
      <c r="K11" s="55" t="s">
        <v>52</v>
      </c>
      <c r="L11" s="55">
        <f>+C6/12</f>
        <v>0</v>
      </c>
      <c r="M11" s="31"/>
      <c r="N11" s="25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5.75">
      <c r="A12" s="14"/>
      <c r="B12" s="19" t="s">
        <v>35</v>
      </c>
      <c r="C12" s="18" t="s">
        <v>36</v>
      </c>
      <c r="D12" s="18" t="s">
        <v>151</v>
      </c>
      <c r="E12" s="18" t="s">
        <v>30</v>
      </c>
      <c r="F12" s="18" t="s">
        <v>37</v>
      </c>
      <c r="G12" s="14"/>
      <c r="H12" s="64"/>
      <c r="M12" s="31"/>
      <c r="N12" s="25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.75">
      <c r="A13" s="14"/>
      <c r="B13" s="14"/>
      <c r="C13" s="14"/>
      <c r="D13" s="14"/>
      <c r="E13" s="14"/>
      <c r="F13" s="14"/>
      <c r="G13" s="14"/>
      <c r="H13" s="27"/>
      <c r="I13" s="14"/>
      <c r="J13" s="25"/>
      <c r="K13" s="14"/>
      <c r="L13" s="14"/>
      <c r="M13" s="31"/>
      <c r="N13" s="25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9.5" customHeight="1">
      <c r="A14" s="14"/>
      <c r="B14" s="16">
        <v>1</v>
      </c>
      <c r="C14" s="126">
        <f>IF(B14&lt;=$C$6,$C$7,0)</f>
        <v>0</v>
      </c>
      <c r="D14" s="127">
        <f>+C4*C5/12</f>
        <v>0</v>
      </c>
      <c r="E14" s="127">
        <f>+C14-D14</f>
        <v>0</v>
      </c>
      <c r="F14" s="127">
        <f>+C4-E14</f>
        <v>0</v>
      </c>
      <c r="G14" s="14"/>
      <c r="H14" s="27"/>
      <c r="I14" s="14"/>
      <c r="J14" s="25"/>
      <c r="K14" s="14"/>
      <c r="L14" s="14"/>
      <c r="M14" s="70"/>
      <c r="N14" s="25"/>
      <c r="O14" s="14"/>
      <c r="P14" s="14"/>
      <c r="Q14" s="62"/>
      <c r="R14" s="14"/>
      <c r="S14" s="14"/>
      <c r="T14" s="14"/>
      <c r="U14" s="14"/>
      <c r="V14" s="14"/>
      <c r="W14" s="43" t="s">
        <v>39</v>
      </c>
    </row>
    <row r="15" spans="1:22" ht="15" customHeight="1">
      <c r="A15" s="14"/>
      <c r="B15" s="16">
        <v>2</v>
      </c>
      <c r="C15" s="126">
        <f aca="true" t="shared" si="0" ref="C15:C46">IF(F14&gt;$C$7,$C$7,F14+D15)</f>
        <v>0</v>
      </c>
      <c r="D15" s="127">
        <f aca="true" t="shared" si="1" ref="D15:D46">+$C$5*F14/12</f>
        <v>0</v>
      </c>
      <c r="E15" s="127">
        <f>+C15-D15</f>
        <v>0</v>
      </c>
      <c r="F15" s="127">
        <f>+F14-E15</f>
        <v>0</v>
      </c>
      <c r="G15" s="14"/>
      <c r="H15" s="33"/>
      <c r="I15" s="33"/>
      <c r="J15" s="34"/>
      <c r="K15" s="33"/>
      <c r="L15" s="33" t="s">
        <v>40</v>
      </c>
      <c r="M15" s="34"/>
      <c r="N15" s="14"/>
      <c r="O15" s="14"/>
      <c r="P15" s="62"/>
      <c r="R15" s="14"/>
      <c r="S15" s="14"/>
      <c r="T15" s="14"/>
      <c r="U15" s="14"/>
      <c r="V15" s="43" t="s">
        <v>41</v>
      </c>
    </row>
    <row r="16" spans="1:20" ht="15.75">
      <c r="A16" s="14"/>
      <c r="B16" s="16">
        <v>3</v>
      </c>
      <c r="C16" s="126">
        <f t="shared" si="0"/>
        <v>0</v>
      </c>
      <c r="D16" s="127">
        <f t="shared" si="1"/>
        <v>0</v>
      </c>
      <c r="E16" s="127">
        <f aca="true" t="shared" si="2" ref="E16:E79">+C16-D16</f>
        <v>0</v>
      </c>
      <c r="F16" s="127">
        <f aca="true" t="shared" si="3" ref="F16:F79">+F15-E16</f>
        <v>0</v>
      </c>
      <c r="G16" s="14"/>
      <c r="H16" s="36" t="s">
        <v>22</v>
      </c>
      <c r="I16" s="36" t="s">
        <v>42</v>
      </c>
      <c r="J16" s="37" t="s">
        <v>31</v>
      </c>
      <c r="K16" s="36" t="s">
        <v>30</v>
      </c>
      <c r="L16" s="36" t="s">
        <v>37</v>
      </c>
      <c r="M16" s="37" t="s">
        <v>36</v>
      </c>
      <c r="N16" s="14"/>
      <c r="O16" s="14"/>
      <c r="P16" s="62"/>
      <c r="Q16" s="14"/>
      <c r="R16" s="14"/>
      <c r="S16" s="14"/>
      <c r="T16" s="43" t="s">
        <v>44</v>
      </c>
    </row>
    <row r="17" spans="1:20" ht="15.75">
      <c r="A17" s="14"/>
      <c r="B17" s="16">
        <v>4</v>
      </c>
      <c r="C17" s="126">
        <f t="shared" si="0"/>
        <v>0</v>
      </c>
      <c r="D17" s="127">
        <f t="shared" si="1"/>
        <v>0</v>
      </c>
      <c r="E17" s="127">
        <f t="shared" si="2"/>
        <v>0</v>
      </c>
      <c r="F17" s="127">
        <f t="shared" si="3"/>
        <v>0</v>
      </c>
      <c r="G17" s="14"/>
      <c r="H17" s="39">
        <f>13-I11</f>
        <v>13</v>
      </c>
      <c r="I17" s="31">
        <f>I10</f>
        <v>0</v>
      </c>
      <c r="J17" s="40"/>
      <c r="K17" s="39"/>
      <c r="L17" s="41">
        <f>+L9-K17</f>
        <v>0</v>
      </c>
      <c r="M17" s="41">
        <f>+J17+K17</f>
        <v>0</v>
      </c>
      <c r="N17" s="14"/>
      <c r="O17" s="61"/>
      <c r="P17" s="29"/>
      <c r="R17" s="61"/>
      <c r="S17" s="14"/>
      <c r="T17" s="43"/>
    </row>
    <row r="18" spans="1:20" ht="15.75">
      <c r="A18" s="14"/>
      <c r="B18" s="16">
        <v>5</v>
      </c>
      <c r="C18" s="126">
        <f t="shared" si="0"/>
        <v>0</v>
      </c>
      <c r="D18" s="127">
        <f t="shared" si="1"/>
        <v>0</v>
      </c>
      <c r="E18" s="127">
        <f t="shared" si="2"/>
        <v>0</v>
      </c>
      <c r="F18" s="127">
        <f t="shared" si="3"/>
        <v>0</v>
      </c>
      <c r="G18" s="47"/>
      <c r="H18" s="39">
        <f>+H17+12</f>
        <v>25</v>
      </c>
      <c r="I18" s="31">
        <f>+I17+1</f>
        <v>1</v>
      </c>
      <c r="J18" s="40">
        <f>SUMIF($B$14:$B$733,T18,$D$14:$D$733)</f>
        <v>0</v>
      </c>
      <c r="K18" s="40">
        <f>SUMIF($B$14:$B$733,T18,$E$14:$E$733)</f>
        <v>0</v>
      </c>
      <c r="L18" s="41">
        <f aca="true" t="shared" si="4" ref="L18:L49">+L17-K18</f>
        <v>0</v>
      </c>
      <c r="M18" s="41">
        <f aca="true" t="shared" si="5" ref="M18:M77">+J18+K18</f>
        <v>0</v>
      </c>
      <c r="N18" s="14"/>
      <c r="O18" s="61"/>
      <c r="P18" s="29"/>
      <c r="R18" s="61"/>
      <c r="S18" s="14"/>
      <c r="T18" s="43" t="str">
        <f aca="true" t="shared" si="6" ref="T18:T49">$T$16&amp;$W$14&amp;H18</f>
        <v>&lt;=25</v>
      </c>
    </row>
    <row r="19" spans="2:20" ht="15.75">
      <c r="B19" s="16">
        <v>6</v>
      </c>
      <c r="C19" s="126">
        <f t="shared" si="0"/>
        <v>0</v>
      </c>
      <c r="D19" s="127">
        <f t="shared" si="1"/>
        <v>0</v>
      </c>
      <c r="E19" s="127">
        <f t="shared" si="2"/>
        <v>0</v>
      </c>
      <c r="F19" s="127">
        <f t="shared" si="3"/>
        <v>0</v>
      </c>
      <c r="G19" s="47"/>
      <c r="H19" s="39">
        <f>+H18+12</f>
        <v>37</v>
      </c>
      <c r="I19" s="31">
        <f aca="true" t="shared" si="7" ref="I19:I77">+I18+1</f>
        <v>2</v>
      </c>
      <c r="J19" s="40">
        <f>SUMIF($B$14:$B$733,T19,$D$14:$D$733)-SUM($J$18:J18)</f>
        <v>0</v>
      </c>
      <c r="K19" s="48">
        <f>SUMIF($B$14:$B$733,T19,$E$14:$E$733)-SUM($K$18:K18)</f>
        <v>0</v>
      </c>
      <c r="L19" s="41">
        <f t="shared" si="4"/>
        <v>0</v>
      </c>
      <c r="M19" s="41">
        <f t="shared" si="5"/>
        <v>0</v>
      </c>
      <c r="N19" s="14"/>
      <c r="O19" s="61"/>
      <c r="P19" s="29"/>
      <c r="R19" s="61"/>
      <c r="S19" s="14"/>
      <c r="T19" s="43" t="str">
        <f t="shared" si="6"/>
        <v>&lt;=37</v>
      </c>
    </row>
    <row r="20" spans="2:20" ht="15.75">
      <c r="B20" s="16">
        <v>7</v>
      </c>
      <c r="C20" s="126">
        <f t="shared" si="0"/>
        <v>0</v>
      </c>
      <c r="D20" s="127">
        <f t="shared" si="1"/>
        <v>0</v>
      </c>
      <c r="E20" s="127">
        <f t="shared" si="2"/>
        <v>0</v>
      </c>
      <c r="F20" s="127">
        <f t="shared" si="3"/>
        <v>0</v>
      </c>
      <c r="G20" s="47"/>
      <c r="H20" s="39">
        <f aca="true" t="shared" si="8" ref="H20:H77">+H19+12</f>
        <v>49</v>
      </c>
      <c r="I20" s="31">
        <f t="shared" si="7"/>
        <v>3</v>
      </c>
      <c r="J20" s="40">
        <f>SUMIF($B$14:$B$733,T20,$D$14:$D$733)-SUM($J$18:J19)</f>
        <v>0</v>
      </c>
      <c r="K20" s="46">
        <f>SUMIF($B$14:$B$733,T20,$E$14:$E$733)-SUM($K$18:K19)</f>
        <v>0</v>
      </c>
      <c r="L20" s="41">
        <f t="shared" si="4"/>
        <v>0</v>
      </c>
      <c r="M20" s="41">
        <f t="shared" si="5"/>
        <v>0</v>
      </c>
      <c r="N20" s="14"/>
      <c r="O20" s="61"/>
      <c r="P20" s="29"/>
      <c r="R20" s="61"/>
      <c r="S20" s="14"/>
      <c r="T20" s="43" t="str">
        <f t="shared" si="6"/>
        <v>&lt;=49</v>
      </c>
    </row>
    <row r="21" spans="2:20" ht="15.75">
      <c r="B21" s="16">
        <v>8</v>
      </c>
      <c r="C21" s="126">
        <f t="shared" si="0"/>
        <v>0</v>
      </c>
      <c r="D21" s="127">
        <f t="shared" si="1"/>
        <v>0</v>
      </c>
      <c r="E21" s="127">
        <f t="shared" si="2"/>
        <v>0</v>
      </c>
      <c r="F21" s="127">
        <f t="shared" si="3"/>
        <v>0</v>
      </c>
      <c r="G21" s="47"/>
      <c r="H21" s="39">
        <f t="shared" si="8"/>
        <v>61</v>
      </c>
      <c r="I21" s="31">
        <f t="shared" si="7"/>
        <v>4</v>
      </c>
      <c r="J21" s="40">
        <f>SUMIF($B$14:$B$733,T21,$D$14:$D$733)-SUM($J$18:J20)</f>
        <v>0</v>
      </c>
      <c r="K21" s="46">
        <f>SUMIF($B$14:$B$733,T21,$E$14:$E$733)-SUM($K$18:K20)</f>
        <v>0</v>
      </c>
      <c r="L21" s="41">
        <f t="shared" si="4"/>
        <v>0</v>
      </c>
      <c r="M21" s="41">
        <f t="shared" si="5"/>
        <v>0</v>
      </c>
      <c r="N21" s="14"/>
      <c r="O21" s="61"/>
      <c r="P21" s="29"/>
      <c r="R21" s="61"/>
      <c r="S21" s="14"/>
      <c r="T21" s="43" t="str">
        <f t="shared" si="6"/>
        <v>&lt;=61</v>
      </c>
    </row>
    <row r="22" spans="2:20" ht="15.75">
      <c r="B22" s="16">
        <v>9</v>
      </c>
      <c r="C22" s="126">
        <f t="shared" si="0"/>
        <v>0</v>
      </c>
      <c r="D22" s="127">
        <f t="shared" si="1"/>
        <v>0</v>
      </c>
      <c r="E22" s="127">
        <f t="shared" si="2"/>
        <v>0</v>
      </c>
      <c r="F22" s="127">
        <f t="shared" si="3"/>
        <v>0</v>
      </c>
      <c r="G22" s="47"/>
      <c r="H22" s="39">
        <f t="shared" si="8"/>
        <v>73</v>
      </c>
      <c r="I22" s="31">
        <f t="shared" si="7"/>
        <v>5</v>
      </c>
      <c r="J22" s="40">
        <f>SUMIF($B$14:$B$733,T22,$D$14:$D$733)-SUM($J$18:J21)</f>
        <v>0</v>
      </c>
      <c r="K22" s="46">
        <f>SUMIF($B$14:$B$733,T22,$E$14:$E$733)-SUM($K$18:K21)</f>
        <v>0</v>
      </c>
      <c r="L22" s="41">
        <f t="shared" si="4"/>
        <v>0</v>
      </c>
      <c r="M22" s="41">
        <f t="shared" si="5"/>
        <v>0</v>
      </c>
      <c r="N22" s="14"/>
      <c r="O22" s="61"/>
      <c r="P22" s="29"/>
      <c r="R22" s="61"/>
      <c r="S22" s="14"/>
      <c r="T22" s="43" t="str">
        <f t="shared" si="6"/>
        <v>&lt;=73</v>
      </c>
    </row>
    <row r="23" spans="2:20" ht="15.75">
      <c r="B23" s="16">
        <v>10</v>
      </c>
      <c r="C23" s="126">
        <f t="shared" si="0"/>
        <v>0</v>
      </c>
      <c r="D23" s="127">
        <f t="shared" si="1"/>
        <v>0</v>
      </c>
      <c r="E23" s="127">
        <f t="shared" si="2"/>
        <v>0</v>
      </c>
      <c r="F23" s="127">
        <f t="shared" si="3"/>
        <v>0</v>
      </c>
      <c r="G23" s="47"/>
      <c r="H23" s="39">
        <f t="shared" si="8"/>
        <v>85</v>
      </c>
      <c r="I23" s="31">
        <f t="shared" si="7"/>
        <v>6</v>
      </c>
      <c r="J23" s="40">
        <f>SUMIF($B$14:$B$733,T23,$D$14:$D$733)-SUM($J$18:J22)</f>
        <v>0</v>
      </c>
      <c r="K23" s="46">
        <f>SUMIF($B$14:$B$733,T23,$E$14:$E$733)-SUM($K$18:K22)</f>
        <v>0</v>
      </c>
      <c r="L23" s="41">
        <f t="shared" si="4"/>
        <v>0</v>
      </c>
      <c r="M23" s="41">
        <f t="shared" si="5"/>
        <v>0</v>
      </c>
      <c r="N23" s="14"/>
      <c r="O23" s="61"/>
      <c r="P23" s="29"/>
      <c r="R23" s="61"/>
      <c r="S23" s="14"/>
      <c r="T23" s="43" t="str">
        <f t="shared" si="6"/>
        <v>&lt;=85</v>
      </c>
    </row>
    <row r="24" spans="2:20" ht="15.75">
      <c r="B24" s="16">
        <v>11</v>
      </c>
      <c r="C24" s="126">
        <f t="shared" si="0"/>
        <v>0</v>
      </c>
      <c r="D24" s="127">
        <f t="shared" si="1"/>
        <v>0</v>
      </c>
      <c r="E24" s="127">
        <f t="shared" si="2"/>
        <v>0</v>
      </c>
      <c r="F24" s="127">
        <f t="shared" si="3"/>
        <v>0</v>
      </c>
      <c r="G24" s="47"/>
      <c r="H24" s="39">
        <f t="shared" si="8"/>
        <v>97</v>
      </c>
      <c r="I24" s="31">
        <f t="shared" si="7"/>
        <v>7</v>
      </c>
      <c r="J24" s="40">
        <f>SUMIF($B$14:$B$733,T24,$D$14:$D$733)-SUM($J$18:J23)</f>
        <v>0</v>
      </c>
      <c r="K24" s="46">
        <f>SUMIF($B$14:$B$733,T24,$E$14:$E$733)-SUM($K$18:K23)</f>
        <v>0</v>
      </c>
      <c r="L24" s="41">
        <f t="shared" si="4"/>
        <v>0</v>
      </c>
      <c r="M24" s="41">
        <f t="shared" si="5"/>
        <v>0</v>
      </c>
      <c r="N24" s="14"/>
      <c r="O24" s="61"/>
      <c r="P24" s="29"/>
      <c r="R24" s="61"/>
      <c r="S24" s="14"/>
      <c r="T24" s="43" t="str">
        <f t="shared" si="6"/>
        <v>&lt;=97</v>
      </c>
    </row>
    <row r="25" spans="2:20" ht="15.75">
      <c r="B25" s="16">
        <v>12</v>
      </c>
      <c r="C25" s="126">
        <f t="shared" si="0"/>
        <v>0</v>
      </c>
      <c r="D25" s="127">
        <f t="shared" si="1"/>
        <v>0</v>
      </c>
      <c r="E25" s="127">
        <f t="shared" si="2"/>
        <v>0</v>
      </c>
      <c r="F25" s="127">
        <f t="shared" si="3"/>
        <v>0</v>
      </c>
      <c r="G25" s="47"/>
      <c r="H25" s="39">
        <f t="shared" si="8"/>
        <v>109</v>
      </c>
      <c r="I25" s="31">
        <f t="shared" si="7"/>
        <v>8</v>
      </c>
      <c r="J25" s="40">
        <f>SUMIF($B$14:$B$733,T25,$D$14:$D$733)-SUM($J$18:J24)</f>
        <v>0</v>
      </c>
      <c r="K25" s="46">
        <f>SUMIF($B$14:$B$733,T25,$E$14:$E$733)-SUM($K$18:K24)</f>
        <v>0</v>
      </c>
      <c r="L25" s="41">
        <f t="shared" si="4"/>
        <v>0</v>
      </c>
      <c r="M25" s="41">
        <f t="shared" si="5"/>
        <v>0</v>
      </c>
      <c r="N25" s="14"/>
      <c r="O25" s="61"/>
      <c r="P25" s="29"/>
      <c r="R25" s="61"/>
      <c r="S25" s="14"/>
      <c r="T25" s="43" t="str">
        <f t="shared" si="6"/>
        <v>&lt;=109</v>
      </c>
    </row>
    <row r="26" spans="2:20" ht="15.75">
      <c r="B26" s="16">
        <v>13</v>
      </c>
      <c r="C26" s="126">
        <f t="shared" si="0"/>
        <v>0</v>
      </c>
      <c r="D26" s="127">
        <f t="shared" si="1"/>
        <v>0</v>
      </c>
      <c r="E26" s="127">
        <f t="shared" si="2"/>
        <v>0</v>
      </c>
      <c r="F26" s="127">
        <f t="shared" si="3"/>
        <v>0</v>
      </c>
      <c r="G26" s="47"/>
      <c r="H26" s="39">
        <f t="shared" si="8"/>
        <v>121</v>
      </c>
      <c r="I26" s="31">
        <f t="shared" si="7"/>
        <v>9</v>
      </c>
      <c r="J26" s="40">
        <f>SUMIF($B$14:$B$733,T26,$D$14:$D$733)-SUM($J$18:J25)</f>
        <v>0</v>
      </c>
      <c r="K26" s="46">
        <f>SUMIF($B$14:$B$733,T26,$E$14:$E$733)-SUM($K$18:K25)</f>
        <v>0</v>
      </c>
      <c r="L26" s="41">
        <f t="shared" si="4"/>
        <v>0</v>
      </c>
      <c r="M26" s="41">
        <f t="shared" si="5"/>
        <v>0</v>
      </c>
      <c r="N26" s="14"/>
      <c r="O26" s="61"/>
      <c r="P26" s="29"/>
      <c r="R26" s="61"/>
      <c r="S26" s="14"/>
      <c r="T26" s="43" t="str">
        <f t="shared" si="6"/>
        <v>&lt;=121</v>
      </c>
    </row>
    <row r="27" spans="2:20" ht="15.75">
      <c r="B27" s="16">
        <v>14</v>
      </c>
      <c r="C27" s="126">
        <f t="shared" si="0"/>
        <v>0</v>
      </c>
      <c r="D27" s="127">
        <f t="shared" si="1"/>
        <v>0</v>
      </c>
      <c r="E27" s="127">
        <f t="shared" si="2"/>
        <v>0</v>
      </c>
      <c r="F27" s="127">
        <f t="shared" si="3"/>
        <v>0</v>
      </c>
      <c r="G27" s="14"/>
      <c r="H27" s="39">
        <f t="shared" si="8"/>
        <v>133</v>
      </c>
      <c r="I27" s="31">
        <f t="shared" si="7"/>
        <v>10</v>
      </c>
      <c r="J27" s="40">
        <f>SUMIF($B$14:$B$733,T27,$D$14:$D$733)-SUM($J$18:J26)</f>
        <v>0</v>
      </c>
      <c r="K27" s="46">
        <f>SUMIF($B$14:$B$733,T27,$E$14:$E$733)-SUM($K$18:K26)</f>
        <v>0</v>
      </c>
      <c r="L27" s="41">
        <f t="shared" si="4"/>
        <v>0</v>
      </c>
      <c r="M27" s="41">
        <f t="shared" si="5"/>
        <v>0</v>
      </c>
      <c r="N27" s="14"/>
      <c r="O27" s="61"/>
      <c r="P27" s="29"/>
      <c r="R27" s="61"/>
      <c r="S27" s="14"/>
      <c r="T27" s="43" t="str">
        <f t="shared" si="6"/>
        <v>&lt;=133</v>
      </c>
    </row>
    <row r="28" spans="2:20" ht="15.75">
      <c r="B28" s="16">
        <v>15</v>
      </c>
      <c r="C28" s="126">
        <f t="shared" si="0"/>
        <v>0</v>
      </c>
      <c r="D28" s="127">
        <f t="shared" si="1"/>
        <v>0</v>
      </c>
      <c r="E28" s="127">
        <f t="shared" si="2"/>
        <v>0</v>
      </c>
      <c r="F28" s="127">
        <f t="shared" si="3"/>
        <v>0</v>
      </c>
      <c r="G28" s="14"/>
      <c r="H28" s="39">
        <f t="shared" si="8"/>
        <v>145</v>
      </c>
      <c r="I28" s="31">
        <f t="shared" si="7"/>
        <v>11</v>
      </c>
      <c r="J28" s="40">
        <f>SUMIF($B$14:$B$733,T28,$D$14:$D$733)-SUM($J$18:J27)</f>
        <v>0</v>
      </c>
      <c r="K28" s="46">
        <f>SUMIF($B$14:$B$733,T28,$E$14:$E$733)-SUM($K$18:K27)</f>
        <v>0</v>
      </c>
      <c r="L28" s="41">
        <f t="shared" si="4"/>
        <v>0</v>
      </c>
      <c r="M28" s="41">
        <f t="shared" si="5"/>
        <v>0</v>
      </c>
      <c r="N28" s="14"/>
      <c r="O28" s="61"/>
      <c r="P28" s="29"/>
      <c r="R28" s="61"/>
      <c r="S28" s="14"/>
      <c r="T28" s="43" t="str">
        <f t="shared" si="6"/>
        <v>&lt;=145</v>
      </c>
    </row>
    <row r="29" spans="2:20" ht="15.75">
      <c r="B29" s="16">
        <v>16</v>
      </c>
      <c r="C29" s="126">
        <f t="shared" si="0"/>
        <v>0</v>
      </c>
      <c r="D29" s="127">
        <f t="shared" si="1"/>
        <v>0</v>
      </c>
      <c r="E29" s="127">
        <f t="shared" si="2"/>
        <v>0</v>
      </c>
      <c r="F29" s="127">
        <f t="shared" si="3"/>
        <v>0</v>
      </c>
      <c r="G29" s="14"/>
      <c r="H29" s="39">
        <f t="shared" si="8"/>
        <v>157</v>
      </c>
      <c r="I29" s="31">
        <f t="shared" si="7"/>
        <v>12</v>
      </c>
      <c r="J29" s="40">
        <f>SUMIF($B$14:$B$733,T29,$D$14:$D$733)-SUM($J$18:J28)</f>
        <v>0</v>
      </c>
      <c r="K29" s="46">
        <f>SUMIF($B$14:$B$733,T29,$E$14:$E$733)-SUM($K$18:K28)</f>
        <v>0</v>
      </c>
      <c r="L29" s="41">
        <f t="shared" si="4"/>
        <v>0</v>
      </c>
      <c r="M29" s="41">
        <f t="shared" si="5"/>
        <v>0</v>
      </c>
      <c r="N29" s="14"/>
      <c r="O29" s="61"/>
      <c r="P29" s="29"/>
      <c r="R29" s="61"/>
      <c r="S29" s="14"/>
      <c r="T29" s="43" t="str">
        <f t="shared" si="6"/>
        <v>&lt;=157</v>
      </c>
    </row>
    <row r="30" spans="2:20" ht="15.75">
      <c r="B30" s="16">
        <v>17</v>
      </c>
      <c r="C30" s="126">
        <f t="shared" si="0"/>
        <v>0</v>
      </c>
      <c r="D30" s="127">
        <f t="shared" si="1"/>
        <v>0</v>
      </c>
      <c r="E30" s="127">
        <f t="shared" si="2"/>
        <v>0</v>
      </c>
      <c r="F30" s="127">
        <f t="shared" si="3"/>
        <v>0</v>
      </c>
      <c r="G30" s="14"/>
      <c r="H30" s="39">
        <f t="shared" si="8"/>
        <v>169</v>
      </c>
      <c r="I30" s="31">
        <f t="shared" si="7"/>
        <v>13</v>
      </c>
      <c r="J30" s="40">
        <f>SUMIF($B$14:$B$733,T30,$D$14:$D$733)-SUM($J$18:J29)</f>
        <v>0</v>
      </c>
      <c r="K30" s="46">
        <f>SUMIF($B$14:$B$733,T30,$E$14:$E$733)-SUM($K$18:K29)</f>
        <v>0</v>
      </c>
      <c r="L30" s="41">
        <f t="shared" si="4"/>
        <v>0</v>
      </c>
      <c r="M30" s="41">
        <f t="shared" si="5"/>
        <v>0</v>
      </c>
      <c r="N30" s="14"/>
      <c r="O30" s="29"/>
      <c r="P30" s="29"/>
      <c r="Q30" s="61"/>
      <c r="R30" s="14"/>
      <c r="S30" s="14"/>
      <c r="T30" s="43" t="str">
        <f t="shared" si="6"/>
        <v>&lt;=169</v>
      </c>
    </row>
    <row r="31" spans="2:20" ht="15.75">
      <c r="B31" s="16">
        <v>18</v>
      </c>
      <c r="C31" s="126">
        <f t="shared" si="0"/>
        <v>0</v>
      </c>
      <c r="D31" s="127">
        <f t="shared" si="1"/>
        <v>0</v>
      </c>
      <c r="E31" s="127">
        <f t="shared" si="2"/>
        <v>0</v>
      </c>
      <c r="F31" s="127">
        <f t="shared" si="3"/>
        <v>0</v>
      </c>
      <c r="G31" s="14"/>
      <c r="H31" s="39">
        <f t="shared" si="8"/>
        <v>181</v>
      </c>
      <c r="I31" s="31">
        <f t="shared" si="7"/>
        <v>14</v>
      </c>
      <c r="J31" s="40">
        <f>SUMIF($B$14:$B$733,T31,$D$14:$D$733)-SUM($J$18:J30)</f>
        <v>0</v>
      </c>
      <c r="K31" s="46">
        <f>SUMIF($B$14:$B$733,T31,$E$14:$E$733)-SUM($K$18:K30)</f>
        <v>0</v>
      </c>
      <c r="L31" s="41">
        <f t="shared" si="4"/>
        <v>0</v>
      </c>
      <c r="M31" s="41">
        <f t="shared" si="5"/>
        <v>0</v>
      </c>
      <c r="N31" s="14"/>
      <c r="O31" s="29"/>
      <c r="P31" s="29"/>
      <c r="Q31" s="61"/>
      <c r="R31" s="14"/>
      <c r="S31" s="14"/>
      <c r="T31" s="43" t="str">
        <f t="shared" si="6"/>
        <v>&lt;=181</v>
      </c>
    </row>
    <row r="32" spans="2:20" ht="15.75">
      <c r="B32" s="16">
        <v>19</v>
      </c>
      <c r="C32" s="126">
        <f t="shared" si="0"/>
        <v>0</v>
      </c>
      <c r="D32" s="127">
        <f t="shared" si="1"/>
        <v>0</v>
      </c>
      <c r="E32" s="127">
        <f t="shared" si="2"/>
        <v>0</v>
      </c>
      <c r="F32" s="127">
        <f t="shared" si="3"/>
        <v>0</v>
      </c>
      <c r="G32" s="14"/>
      <c r="H32" s="39">
        <f t="shared" si="8"/>
        <v>193</v>
      </c>
      <c r="I32" s="31">
        <f t="shared" si="7"/>
        <v>15</v>
      </c>
      <c r="J32" s="40">
        <f>SUMIF($B$14:$B$733,T32,$D$14:$D$733)-SUM($J$18:J31)</f>
        <v>0</v>
      </c>
      <c r="K32" s="46">
        <f>SUMIF($B$14:$B$733,T32,$E$14:$E$733)-SUM($K$18:K31)</f>
        <v>0</v>
      </c>
      <c r="L32" s="41">
        <f t="shared" si="4"/>
        <v>0</v>
      </c>
      <c r="M32" s="41">
        <f t="shared" si="5"/>
        <v>0</v>
      </c>
      <c r="N32" s="14"/>
      <c r="O32" s="29"/>
      <c r="P32" s="29"/>
      <c r="Q32" s="61"/>
      <c r="R32" s="14"/>
      <c r="S32" s="14"/>
      <c r="T32" s="43" t="str">
        <f t="shared" si="6"/>
        <v>&lt;=193</v>
      </c>
    </row>
    <row r="33" spans="2:20" ht="15.75">
      <c r="B33" s="16">
        <v>20</v>
      </c>
      <c r="C33" s="126">
        <f t="shared" si="0"/>
        <v>0</v>
      </c>
      <c r="D33" s="127">
        <f t="shared" si="1"/>
        <v>0</v>
      </c>
      <c r="E33" s="127">
        <f t="shared" si="2"/>
        <v>0</v>
      </c>
      <c r="F33" s="127">
        <f t="shared" si="3"/>
        <v>0</v>
      </c>
      <c r="G33" s="14"/>
      <c r="H33" s="39">
        <f t="shared" si="8"/>
        <v>205</v>
      </c>
      <c r="I33" s="31">
        <f t="shared" si="7"/>
        <v>16</v>
      </c>
      <c r="J33" s="40">
        <f>SUMIF($B$14:$B$733,T33,$D$14:$D$733)-SUM($J$18:J32)</f>
        <v>0</v>
      </c>
      <c r="K33" s="46">
        <f>SUMIF($B$14:$B$733,T33,$E$14:$E$733)-SUM($K$18:K32)</f>
        <v>0</v>
      </c>
      <c r="L33" s="41">
        <f t="shared" si="4"/>
        <v>0</v>
      </c>
      <c r="M33" s="41">
        <f t="shared" si="5"/>
        <v>0</v>
      </c>
      <c r="N33" s="14"/>
      <c r="O33" s="29"/>
      <c r="P33" s="29"/>
      <c r="Q33" s="61"/>
      <c r="R33" s="14"/>
      <c r="S33" s="14"/>
      <c r="T33" s="43" t="str">
        <f t="shared" si="6"/>
        <v>&lt;=205</v>
      </c>
    </row>
    <row r="34" spans="2:20" ht="15.75">
      <c r="B34" s="16">
        <v>21</v>
      </c>
      <c r="C34" s="126">
        <f t="shared" si="0"/>
        <v>0</v>
      </c>
      <c r="D34" s="127">
        <f t="shared" si="1"/>
        <v>0</v>
      </c>
      <c r="E34" s="127">
        <f t="shared" si="2"/>
        <v>0</v>
      </c>
      <c r="F34" s="127">
        <f t="shared" si="3"/>
        <v>0</v>
      </c>
      <c r="G34" s="14"/>
      <c r="H34" s="39">
        <f t="shared" si="8"/>
        <v>217</v>
      </c>
      <c r="I34" s="31">
        <f t="shared" si="7"/>
        <v>17</v>
      </c>
      <c r="J34" s="40">
        <f>SUMIF($B$14:$B$733,T34,$D$14:$D$733)-SUM($J$18:J33)</f>
        <v>0</v>
      </c>
      <c r="K34" s="46">
        <f>SUMIF($B$14:$B$733,T34,$E$14:$E$733)-SUM($K$18:K33)</f>
        <v>0</v>
      </c>
      <c r="L34" s="41">
        <f t="shared" si="4"/>
        <v>0</v>
      </c>
      <c r="M34" s="41">
        <f t="shared" si="5"/>
        <v>0</v>
      </c>
      <c r="N34" s="14"/>
      <c r="O34" s="29"/>
      <c r="P34" s="29"/>
      <c r="Q34" s="61"/>
      <c r="R34" s="14"/>
      <c r="S34" s="14"/>
      <c r="T34" s="43" t="str">
        <f t="shared" si="6"/>
        <v>&lt;=217</v>
      </c>
    </row>
    <row r="35" spans="2:20" ht="15.75">
      <c r="B35" s="16">
        <v>22</v>
      </c>
      <c r="C35" s="126">
        <f t="shared" si="0"/>
        <v>0</v>
      </c>
      <c r="D35" s="127">
        <f t="shared" si="1"/>
        <v>0</v>
      </c>
      <c r="E35" s="127">
        <f t="shared" si="2"/>
        <v>0</v>
      </c>
      <c r="F35" s="127">
        <f t="shared" si="3"/>
        <v>0</v>
      </c>
      <c r="G35" s="14"/>
      <c r="H35" s="39">
        <f t="shared" si="8"/>
        <v>229</v>
      </c>
      <c r="I35" s="31">
        <f t="shared" si="7"/>
        <v>18</v>
      </c>
      <c r="J35" s="40">
        <f>SUMIF($B$14:$B$733,T35,$D$14:$D$733)-SUM($J$18:J34)</f>
        <v>0</v>
      </c>
      <c r="K35" s="46">
        <f>SUMIF($B$14:$B$733,T35,$E$14:$E$733)-SUM($K$18:K34)</f>
        <v>0</v>
      </c>
      <c r="L35" s="41">
        <f t="shared" si="4"/>
        <v>0</v>
      </c>
      <c r="M35" s="41">
        <f t="shared" si="5"/>
        <v>0</v>
      </c>
      <c r="N35" s="14"/>
      <c r="O35" s="29"/>
      <c r="P35" s="29"/>
      <c r="Q35" s="61"/>
      <c r="R35" s="14"/>
      <c r="S35" s="14"/>
      <c r="T35" s="43" t="str">
        <f t="shared" si="6"/>
        <v>&lt;=229</v>
      </c>
    </row>
    <row r="36" spans="2:20" ht="15.75">
      <c r="B36" s="16">
        <v>23</v>
      </c>
      <c r="C36" s="126">
        <f t="shared" si="0"/>
        <v>0</v>
      </c>
      <c r="D36" s="127">
        <f t="shared" si="1"/>
        <v>0</v>
      </c>
      <c r="E36" s="127">
        <f t="shared" si="2"/>
        <v>0</v>
      </c>
      <c r="F36" s="127">
        <f t="shared" si="3"/>
        <v>0</v>
      </c>
      <c r="G36" s="14"/>
      <c r="H36" s="39">
        <f t="shared" si="8"/>
        <v>241</v>
      </c>
      <c r="I36" s="31">
        <f t="shared" si="7"/>
        <v>19</v>
      </c>
      <c r="J36" s="40">
        <f>SUMIF($B$14:$B$733,T36,$D$14:$D$733)-SUM($J$18:J35)</f>
        <v>0</v>
      </c>
      <c r="K36" s="46">
        <f>SUMIF($B$14:$B$733,T36,$E$14:$E$733)-SUM($K$18:K35)</f>
        <v>0</v>
      </c>
      <c r="L36" s="41">
        <f t="shared" si="4"/>
        <v>0</v>
      </c>
      <c r="M36" s="41">
        <f t="shared" si="5"/>
        <v>0</v>
      </c>
      <c r="N36" s="14"/>
      <c r="O36" s="29"/>
      <c r="P36" s="29"/>
      <c r="Q36" s="61"/>
      <c r="R36" s="14"/>
      <c r="S36" s="14"/>
      <c r="T36" s="43" t="str">
        <f t="shared" si="6"/>
        <v>&lt;=241</v>
      </c>
    </row>
    <row r="37" spans="2:20" ht="15.75">
      <c r="B37" s="16">
        <v>24</v>
      </c>
      <c r="C37" s="126">
        <f t="shared" si="0"/>
        <v>0</v>
      </c>
      <c r="D37" s="127">
        <f t="shared" si="1"/>
        <v>0</v>
      </c>
      <c r="E37" s="127">
        <f t="shared" si="2"/>
        <v>0</v>
      </c>
      <c r="F37" s="127">
        <f t="shared" si="3"/>
        <v>0</v>
      </c>
      <c r="G37" s="14"/>
      <c r="H37" s="39">
        <f t="shared" si="8"/>
        <v>253</v>
      </c>
      <c r="I37" s="31">
        <f t="shared" si="7"/>
        <v>20</v>
      </c>
      <c r="J37" s="40">
        <f>SUMIF($B$14:$B$733,T37,$D$14:$D$733)-SUM($J$18:J36)</f>
        <v>0</v>
      </c>
      <c r="K37" s="46">
        <f>SUMIF($B$14:$B$733,T37,$E$14:$E$733)-SUM($K$18:K36)</f>
        <v>0</v>
      </c>
      <c r="L37" s="41">
        <f t="shared" si="4"/>
        <v>0</v>
      </c>
      <c r="M37" s="41">
        <f t="shared" si="5"/>
        <v>0</v>
      </c>
      <c r="N37" s="14"/>
      <c r="O37" s="29"/>
      <c r="P37" s="29"/>
      <c r="Q37" s="61"/>
      <c r="R37" s="14"/>
      <c r="S37" s="14"/>
      <c r="T37" s="43" t="str">
        <f t="shared" si="6"/>
        <v>&lt;=253</v>
      </c>
    </row>
    <row r="38" spans="2:20" ht="15.75">
      <c r="B38" s="16">
        <v>25</v>
      </c>
      <c r="C38" s="126">
        <f t="shared" si="0"/>
        <v>0</v>
      </c>
      <c r="D38" s="127">
        <f t="shared" si="1"/>
        <v>0</v>
      </c>
      <c r="E38" s="127">
        <f t="shared" si="2"/>
        <v>0</v>
      </c>
      <c r="F38" s="127">
        <f t="shared" si="3"/>
        <v>0</v>
      </c>
      <c r="G38" s="14"/>
      <c r="H38" s="39">
        <f t="shared" si="8"/>
        <v>265</v>
      </c>
      <c r="I38" s="31">
        <f t="shared" si="7"/>
        <v>21</v>
      </c>
      <c r="J38" s="40">
        <f>SUMIF($B$14:$B$733,T38,$D$14:$D$733)-SUM($J$18:J37)</f>
        <v>0</v>
      </c>
      <c r="K38" s="46">
        <f>SUMIF($B$14:$B$733,T38,$E$14:$E$733)-SUM($K$18:K37)</f>
        <v>0</v>
      </c>
      <c r="L38" s="41">
        <f t="shared" si="4"/>
        <v>0</v>
      </c>
      <c r="M38" s="41">
        <f t="shared" si="5"/>
        <v>0</v>
      </c>
      <c r="N38" s="14"/>
      <c r="O38" s="29"/>
      <c r="P38" s="29"/>
      <c r="Q38" s="61"/>
      <c r="R38" s="14"/>
      <c r="S38" s="14"/>
      <c r="T38" s="43" t="str">
        <f t="shared" si="6"/>
        <v>&lt;=265</v>
      </c>
    </row>
    <row r="39" spans="2:20" ht="15.75">
      <c r="B39" s="16">
        <v>26</v>
      </c>
      <c r="C39" s="126">
        <f t="shared" si="0"/>
        <v>0</v>
      </c>
      <c r="D39" s="127">
        <f t="shared" si="1"/>
        <v>0</v>
      </c>
      <c r="E39" s="127">
        <f t="shared" si="2"/>
        <v>0</v>
      </c>
      <c r="F39" s="127">
        <f t="shared" si="3"/>
        <v>0</v>
      </c>
      <c r="G39" s="14"/>
      <c r="H39" s="39">
        <f t="shared" si="8"/>
        <v>277</v>
      </c>
      <c r="I39" s="31">
        <f t="shared" si="7"/>
        <v>22</v>
      </c>
      <c r="J39" s="40">
        <f>SUMIF($B$14:$B$733,T39,$D$14:$D$733)-SUM($J$18:J38)</f>
        <v>0</v>
      </c>
      <c r="K39" s="46">
        <f>SUMIF($B$14:$B$733,T39,$E$14:$E$733)-SUM($K$18:K38)</f>
        <v>0</v>
      </c>
      <c r="L39" s="41">
        <f t="shared" si="4"/>
        <v>0</v>
      </c>
      <c r="M39" s="41">
        <f t="shared" si="5"/>
        <v>0</v>
      </c>
      <c r="N39" s="14"/>
      <c r="O39" s="29"/>
      <c r="P39" s="29"/>
      <c r="Q39" s="61"/>
      <c r="R39" s="14"/>
      <c r="S39" s="14"/>
      <c r="T39" s="43" t="str">
        <f t="shared" si="6"/>
        <v>&lt;=277</v>
      </c>
    </row>
    <row r="40" spans="2:20" ht="15.75">
      <c r="B40" s="16">
        <v>27</v>
      </c>
      <c r="C40" s="126">
        <f t="shared" si="0"/>
        <v>0</v>
      </c>
      <c r="D40" s="127">
        <f t="shared" si="1"/>
        <v>0</v>
      </c>
      <c r="E40" s="127">
        <f t="shared" si="2"/>
        <v>0</v>
      </c>
      <c r="F40" s="127">
        <f t="shared" si="3"/>
        <v>0</v>
      </c>
      <c r="G40" s="14"/>
      <c r="H40" s="39">
        <f t="shared" si="8"/>
        <v>289</v>
      </c>
      <c r="I40" s="31">
        <f t="shared" si="7"/>
        <v>23</v>
      </c>
      <c r="J40" s="40">
        <f>SUMIF($B$14:$B$733,T40,$D$14:$D$733)-SUM($J$18:J39)</f>
        <v>0</v>
      </c>
      <c r="K40" s="46">
        <f>SUMIF($B$14:$B$733,T40,$E$14:$E$733)-SUM($K$18:K39)</f>
        <v>0</v>
      </c>
      <c r="L40" s="41">
        <f t="shared" si="4"/>
        <v>0</v>
      </c>
      <c r="M40" s="41">
        <f t="shared" si="5"/>
        <v>0</v>
      </c>
      <c r="N40" s="14"/>
      <c r="O40" s="29"/>
      <c r="P40" s="29"/>
      <c r="Q40" s="61"/>
      <c r="R40" s="14"/>
      <c r="S40" s="14"/>
      <c r="T40" s="43" t="str">
        <f t="shared" si="6"/>
        <v>&lt;=289</v>
      </c>
    </row>
    <row r="41" spans="2:20" ht="15.75">
      <c r="B41" s="16">
        <v>28</v>
      </c>
      <c r="C41" s="126">
        <f t="shared" si="0"/>
        <v>0</v>
      </c>
      <c r="D41" s="127">
        <f t="shared" si="1"/>
        <v>0</v>
      </c>
      <c r="E41" s="127">
        <f t="shared" si="2"/>
        <v>0</v>
      </c>
      <c r="F41" s="127">
        <f t="shared" si="3"/>
        <v>0</v>
      </c>
      <c r="G41" s="14"/>
      <c r="H41" s="39">
        <f t="shared" si="8"/>
        <v>301</v>
      </c>
      <c r="I41" s="31">
        <f t="shared" si="7"/>
        <v>24</v>
      </c>
      <c r="J41" s="40">
        <f>SUMIF($B$14:$B$733,T41,$D$14:$D$733)-SUM($J$18:J40)</f>
        <v>0</v>
      </c>
      <c r="K41" s="46">
        <f>SUMIF($B$14:$B$733,T41,$E$14:$E$733)-SUM($K$18:K40)</f>
        <v>0</v>
      </c>
      <c r="L41" s="41">
        <f t="shared" si="4"/>
        <v>0</v>
      </c>
      <c r="M41" s="41">
        <f t="shared" si="5"/>
        <v>0</v>
      </c>
      <c r="N41" s="14"/>
      <c r="O41" s="29"/>
      <c r="P41" s="29"/>
      <c r="Q41" s="61"/>
      <c r="R41" s="14"/>
      <c r="S41" s="14"/>
      <c r="T41" s="43" t="str">
        <f t="shared" si="6"/>
        <v>&lt;=301</v>
      </c>
    </row>
    <row r="42" spans="2:20" ht="15.75">
      <c r="B42" s="16">
        <v>29</v>
      </c>
      <c r="C42" s="126">
        <f t="shared" si="0"/>
        <v>0</v>
      </c>
      <c r="D42" s="127">
        <f t="shared" si="1"/>
        <v>0</v>
      </c>
      <c r="E42" s="127">
        <f t="shared" si="2"/>
        <v>0</v>
      </c>
      <c r="F42" s="127">
        <f t="shared" si="3"/>
        <v>0</v>
      </c>
      <c r="G42" s="14"/>
      <c r="H42" s="39">
        <f t="shared" si="8"/>
        <v>313</v>
      </c>
      <c r="I42" s="31">
        <f t="shared" si="7"/>
        <v>25</v>
      </c>
      <c r="J42" s="40">
        <f>SUMIF($B$14:$B$733,T42,$D$14:$D$733)-SUM($J$18:J41)</f>
        <v>0</v>
      </c>
      <c r="K42" s="46">
        <f>SUMIF($B$14:$B$733,T42,$E$14:$E$733)-SUM($K$18:K41)</f>
        <v>0</v>
      </c>
      <c r="L42" s="41">
        <f t="shared" si="4"/>
        <v>0</v>
      </c>
      <c r="M42" s="41">
        <f t="shared" si="5"/>
        <v>0</v>
      </c>
      <c r="N42" s="14"/>
      <c r="O42" s="29"/>
      <c r="P42" s="29"/>
      <c r="Q42" s="61"/>
      <c r="R42" s="14"/>
      <c r="S42" s="14"/>
      <c r="T42" s="43" t="str">
        <f t="shared" si="6"/>
        <v>&lt;=313</v>
      </c>
    </row>
    <row r="43" spans="2:20" ht="15.75">
      <c r="B43" s="16">
        <v>30</v>
      </c>
      <c r="C43" s="126">
        <f t="shared" si="0"/>
        <v>0</v>
      </c>
      <c r="D43" s="127">
        <f t="shared" si="1"/>
        <v>0</v>
      </c>
      <c r="E43" s="127">
        <f t="shared" si="2"/>
        <v>0</v>
      </c>
      <c r="F43" s="127">
        <f t="shared" si="3"/>
        <v>0</v>
      </c>
      <c r="G43" s="14"/>
      <c r="H43" s="39">
        <f t="shared" si="8"/>
        <v>325</v>
      </c>
      <c r="I43" s="31">
        <f t="shared" si="7"/>
        <v>26</v>
      </c>
      <c r="J43" s="40">
        <f>SUMIF($B$14:$B$733,T43,$D$14:$D$733)-SUM($J$18:J42)</f>
        <v>0</v>
      </c>
      <c r="K43" s="46">
        <f>SUMIF($B$14:$B$733,T43,$E$14:$E$733)-SUM($K$18:K42)</f>
        <v>0</v>
      </c>
      <c r="L43" s="41">
        <f t="shared" si="4"/>
        <v>0</v>
      </c>
      <c r="M43" s="41">
        <f t="shared" si="5"/>
        <v>0</v>
      </c>
      <c r="N43" s="14"/>
      <c r="O43" s="29"/>
      <c r="P43" s="29"/>
      <c r="Q43" s="61"/>
      <c r="R43" s="14"/>
      <c r="S43" s="14"/>
      <c r="T43" s="43" t="str">
        <f t="shared" si="6"/>
        <v>&lt;=325</v>
      </c>
    </row>
    <row r="44" spans="2:20" ht="15.75">
      <c r="B44" s="16">
        <v>31</v>
      </c>
      <c r="C44" s="126">
        <f t="shared" si="0"/>
        <v>0</v>
      </c>
      <c r="D44" s="127">
        <f t="shared" si="1"/>
        <v>0</v>
      </c>
      <c r="E44" s="127">
        <f t="shared" si="2"/>
        <v>0</v>
      </c>
      <c r="F44" s="127">
        <f t="shared" si="3"/>
        <v>0</v>
      </c>
      <c r="G44" s="14"/>
      <c r="H44" s="39">
        <f t="shared" si="8"/>
        <v>337</v>
      </c>
      <c r="I44" s="31">
        <f t="shared" si="7"/>
        <v>27</v>
      </c>
      <c r="J44" s="40">
        <f>SUMIF($B$14:$B$733,T44,$D$14:$D$733)-SUM($J$18:J43)</f>
        <v>0</v>
      </c>
      <c r="K44" s="46">
        <f>SUMIF($B$14:$B$733,T44,$E$14:$E$733)-SUM($K$18:K43)</f>
        <v>0</v>
      </c>
      <c r="L44" s="41">
        <f t="shared" si="4"/>
        <v>0</v>
      </c>
      <c r="M44" s="41">
        <f t="shared" si="5"/>
        <v>0</v>
      </c>
      <c r="N44" s="14"/>
      <c r="O44" s="29"/>
      <c r="P44" s="29"/>
      <c r="Q44" s="61"/>
      <c r="R44" s="14"/>
      <c r="S44" s="14"/>
      <c r="T44" s="43" t="str">
        <f t="shared" si="6"/>
        <v>&lt;=337</v>
      </c>
    </row>
    <row r="45" spans="2:20" ht="15.75">
      <c r="B45" s="16">
        <v>32</v>
      </c>
      <c r="C45" s="126">
        <f t="shared" si="0"/>
        <v>0</v>
      </c>
      <c r="D45" s="127">
        <f t="shared" si="1"/>
        <v>0</v>
      </c>
      <c r="E45" s="127">
        <f t="shared" si="2"/>
        <v>0</v>
      </c>
      <c r="F45" s="127">
        <f t="shared" si="3"/>
        <v>0</v>
      </c>
      <c r="G45" s="14"/>
      <c r="H45" s="39">
        <f t="shared" si="8"/>
        <v>349</v>
      </c>
      <c r="I45" s="31">
        <f t="shared" si="7"/>
        <v>28</v>
      </c>
      <c r="J45" s="40">
        <f>SUMIF($B$14:$B$733,T45,$D$14:$D$733)-SUM($J$18:J44)</f>
        <v>0</v>
      </c>
      <c r="K45" s="46">
        <f>SUMIF($B$14:$B$733,T45,$E$14:$E$733)-SUM($K$18:K44)</f>
        <v>0</v>
      </c>
      <c r="L45" s="41">
        <f t="shared" si="4"/>
        <v>0</v>
      </c>
      <c r="M45" s="41">
        <f t="shared" si="5"/>
        <v>0</v>
      </c>
      <c r="N45" s="14"/>
      <c r="O45" s="29"/>
      <c r="P45" s="29"/>
      <c r="Q45" s="61"/>
      <c r="R45" s="14"/>
      <c r="S45" s="14"/>
      <c r="T45" s="43" t="str">
        <f t="shared" si="6"/>
        <v>&lt;=349</v>
      </c>
    </row>
    <row r="46" spans="2:20" ht="15.75">
      <c r="B46" s="16">
        <v>33</v>
      </c>
      <c r="C46" s="126">
        <f t="shared" si="0"/>
        <v>0</v>
      </c>
      <c r="D46" s="127">
        <f t="shared" si="1"/>
        <v>0</v>
      </c>
      <c r="E46" s="127">
        <f t="shared" si="2"/>
        <v>0</v>
      </c>
      <c r="F46" s="127">
        <f t="shared" si="3"/>
        <v>0</v>
      </c>
      <c r="G46" s="14"/>
      <c r="H46" s="39">
        <f t="shared" si="8"/>
        <v>361</v>
      </c>
      <c r="I46" s="31">
        <f t="shared" si="7"/>
        <v>29</v>
      </c>
      <c r="J46" s="40">
        <f>SUMIF($B$14:$B$733,T46,$D$14:$D$733)-SUM($J$18:J45)</f>
        <v>0</v>
      </c>
      <c r="K46" s="46">
        <f>SUMIF($B$14:$B$733,T46,$E$14:$E$733)-SUM($K$18:K45)</f>
        <v>0</v>
      </c>
      <c r="L46" s="41">
        <f t="shared" si="4"/>
        <v>0</v>
      </c>
      <c r="M46" s="41">
        <f t="shared" si="5"/>
        <v>0</v>
      </c>
      <c r="N46" s="14"/>
      <c r="O46" s="29"/>
      <c r="P46" s="29"/>
      <c r="Q46" s="61"/>
      <c r="R46" s="14"/>
      <c r="S46" s="14"/>
      <c r="T46" s="43" t="str">
        <f t="shared" si="6"/>
        <v>&lt;=361</v>
      </c>
    </row>
    <row r="47" spans="2:20" ht="15.75">
      <c r="B47" s="16">
        <v>34</v>
      </c>
      <c r="C47" s="126">
        <f aca="true" t="shared" si="9" ref="C47:C78">IF(F46&gt;$C$7,$C$7,F46+D47)</f>
        <v>0</v>
      </c>
      <c r="D47" s="127">
        <f aca="true" t="shared" si="10" ref="D47:D79">+$C$5*F46/12</f>
        <v>0</v>
      </c>
      <c r="E47" s="127">
        <f t="shared" si="2"/>
        <v>0</v>
      </c>
      <c r="F47" s="127">
        <f t="shared" si="3"/>
        <v>0</v>
      </c>
      <c r="G47" s="14"/>
      <c r="H47" s="39">
        <f t="shared" si="8"/>
        <v>373</v>
      </c>
      <c r="I47" s="31">
        <f t="shared" si="7"/>
        <v>30</v>
      </c>
      <c r="J47" s="40">
        <f>SUMIF($B$14:$B$733,T47,$D$14:$D$733)-SUM($J$18:J46)</f>
        <v>0</v>
      </c>
      <c r="K47" s="46">
        <f>SUMIF($B$14:$B$733,T47,$E$14:$E$733)-SUM($K$18:K46)</f>
        <v>0</v>
      </c>
      <c r="L47" s="41">
        <f t="shared" si="4"/>
        <v>0</v>
      </c>
      <c r="M47" s="41">
        <f t="shared" si="5"/>
        <v>0</v>
      </c>
      <c r="N47" s="14"/>
      <c r="O47" s="29"/>
      <c r="P47" s="29"/>
      <c r="Q47" s="61"/>
      <c r="R47" s="14"/>
      <c r="S47" s="14"/>
      <c r="T47" s="43" t="str">
        <f t="shared" si="6"/>
        <v>&lt;=373</v>
      </c>
    </row>
    <row r="48" spans="2:20" ht="15.75">
      <c r="B48" s="16">
        <v>35</v>
      </c>
      <c r="C48" s="126">
        <f t="shared" si="9"/>
        <v>0</v>
      </c>
      <c r="D48" s="127">
        <f t="shared" si="10"/>
        <v>0</v>
      </c>
      <c r="E48" s="127">
        <f t="shared" si="2"/>
        <v>0</v>
      </c>
      <c r="F48" s="127">
        <f t="shared" si="3"/>
        <v>0</v>
      </c>
      <c r="G48" s="14"/>
      <c r="H48" s="39">
        <f t="shared" si="8"/>
        <v>385</v>
      </c>
      <c r="I48" s="31">
        <f t="shared" si="7"/>
        <v>31</v>
      </c>
      <c r="J48" s="40">
        <f>SUMIF($B$14:$B$733,T48,$D$14:$D$733)-SUM($J$18:J47)</f>
        <v>0</v>
      </c>
      <c r="K48" s="46">
        <f>SUMIF($B$14:$B$733,T48,$E$14:$E$733)-SUM($K$18:K47)</f>
        <v>0</v>
      </c>
      <c r="L48" s="41">
        <f t="shared" si="4"/>
        <v>0</v>
      </c>
      <c r="M48" s="41">
        <f t="shared" si="5"/>
        <v>0</v>
      </c>
      <c r="N48" s="14"/>
      <c r="O48" s="29"/>
      <c r="P48" s="29"/>
      <c r="Q48" s="61"/>
      <c r="R48" s="14"/>
      <c r="S48" s="14"/>
      <c r="T48" s="43" t="str">
        <f t="shared" si="6"/>
        <v>&lt;=385</v>
      </c>
    </row>
    <row r="49" spans="2:20" ht="15.75">
      <c r="B49" s="16">
        <v>36</v>
      </c>
      <c r="C49" s="126">
        <f t="shared" si="9"/>
        <v>0</v>
      </c>
      <c r="D49" s="127">
        <f t="shared" si="10"/>
        <v>0</v>
      </c>
      <c r="E49" s="127">
        <f t="shared" si="2"/>
        <v>0</v>
      </c>
      <c r="F49" s="127">
        <f t="shared" si="3"/>
        <v>0</v>
      </c>
      <c r="G49" s="14"/>
      <c r="H49" s="39">
        <f t="shared" si="8"/>
        <v>397</v>
      </c>
      <c r="I49" s="31">
        <f t="shared" si="7"/>
        <v>32</v>
      </c>
      <c r="J49" s="40">
        <f>SUMIF($B$14:$B$733,T49,$D$14:$D$733)-SUM($J$18:J48)</f>
        <v>0</v>
      </c>
      <c r="K49" s="46">
        <f>SUMIF($B$14:$B$733,T49,$E$14:$E$733)-SUM($K$18:K48)</f>
        <v>0</v>
      </c>
      <c r="L49" s="41">
        <f t="shared" si="4"/>
        <v>0</v>
      </c>
      <c r="M49" s="41">
        <f t="shared" si="5"/>
        <v>0</v>
      </c>
      <c r="N49" s="14"/>
      <c r="O49" s="29"/>
      <c r="P49" s="29"/>
      <c r="Q49" s="61"/>
      <c r="R49" s="14"/>
      <c r="S49" s="14"/>
      <c r="T49" s="43" t="str">
        <f t="shared" si="6"/>
        <v>&lt;=397</v>
      </c>
    </row>
    <row r="50" spans="2:20" ht="15.75">
      <c r="B50" s="16">
        <v>37</v>
      </c>
      <c r="C50" s="126">
        <f t="shared" si="9"/>
        <v>0</v>
      </c>
      <c r="D50" s="127">
        <f t="shared" si="10"/>
        <v>0</v>
      </c>
      <c r="E50" s="127">
        <f t="shared" si="2"/>
        <v>0</v>
      </c>
      <c r="F50" s="127">
        <f t="shared" si="3"/>
        <v>0</v>
      </c>
      <c r="G50" s="14"/>
      <c r="H50" s="39">
        <f t="shared" si="8"/>
        <v>409</v>
      </c>
      <c r="I50" s="31">
        <f t="shared" si="7"/>
        <v>33</v>
      </c>
      <c r="J50" s="40">
        <f>SUMIF($B$14:$B$733,T50,$D$14:$D$733)-SUM($J$18:J49)</f>
        <v>0</v>
      </c>
      <c r="K50" s="46">
        <f>SUMIF($B$14:$B$733,T50,$E$14:$E$733)-SUM($K$18:K49)</f>
        <v>0</v>
      </c>
      <c r="L50" s="41">
        <f aca="true" t="shared" si="11" ref="L50:L77">+L49-K50</f>
        <v>0</v>
      </c>
      <c r="M50" s="41">
        <f t="shared" si="5"/>
        <v>0</v>
      </c>
      <c r="N50" s="14"/>
      <c r="O50" s="29"/>
      <c r="P50" s="29"/>
      <c r="Q50" s="61"/>
      <c r="R50" s="14"/>
      <c r="S50" s="14"/>
      <c r="T50" s="43" t="str">
        <f aca="true" t="shared" si="12" ref="T50:T77">$T$16&amp;$W$14&amp;H50</f>
        <v>&lt;=409</v>
      </c>
    </row>
    <row r="51" spans="2:20" ht="15.75">
      <c r="B51" s="16">
        <v>38</v>
      </c>
      <c r="C51" s="126">
        <f t="shared" si="9"/>
        <v>0</v>
      </c>
      <c r="D51" s="127">
        <f t="shared" si="10"/>
        <v>0</v>
      </c>
      <c r="E51" s="127">
        <f t="shared" si="2"/>
        <v>0</v>
      </c>
      <c r="F51" s="127">
        <f t="shared" si="3"/>
        <v>0</v>
      </c>
      <c r="G51" s="14"/>
      <c r="H51" s="39">
        <f t="shared" si="8"/>
        <v>421</v>
      </c>
      <c r="I51" s="31">
        <f t="shared" si="7"/>
        <v>34</v>
      </c>
      <c r="J51" s="40">
        <f>SUMIF($B$14:$B$733,T51,$D$14:$D$733)-SUM($J$18:J50)</f>
        <v>0</v>
      </c>
      <c r="K51" s="46">
        <f>SUMIF($B$14:$B$733,T51,$E$14:$E$733)-SUM($K$18:K50)</f>
        <v>0</v>
      </c>
      <c r="L51" s="41">
        <f t="shared" si="11"/>
        <v>0</v>
      </c>
      <c r="M51" s="41">
        <f t="shared" si="5"/>
        <v>0</v>
      </c>
      <c r="N51" s="14"/>
      <c r="O51" s="29"/>
      <c r="P51" s="29"/>
      <c r="Q51" s="61"/>
      <c r="R51" s="14"/>
      <c r="S51" s="14"/>
      <c r="T51" s="43" t="str">
        <f t="shared" si="12"/>
        <v>&lt;=421</v>
      </c>
    </row>
    <row r="52" spans="2:20" ht="15.75">
      <c r="B52" s="16">
        <v>39</v>
      </c>
      <c r="C52" s="126">
        <f t="shared" si="9"/>
        <v>0</v>
      </c>
      <c r="D52" s="127">
        <f t="shared" si="10"/>
        <v>0</v>
      </c>
      <c r="E52" s="127">
        <f t="shared" si="2"/>
        <v>0</v>
      </c>
      <c r="F52" s="127">
        <f t="shared" si="3"/>
        <v>0</v>
      </c>
      <c r="G52" s="14"/>
      <c r="H52" s="39">
        <f t="shared" si="8"/>
        <v>433</v>
      </c>
      <c r="I52" s="31">
        <f t="shared" si="7"/>
        <v>35</v>
      </c>
      <c r="J52" s="40">
        <f>SUMIF($B$14:$B$733,T52,$D$14:$D$733)-SUM($J$18:J51)</f>
        <v>0</v>
      </c>
      <c r="K52" s="46">
        <f>SUMIF($B$14:$B$733,T52,$E$14:$E$733)-SUM($K$18:K51)</f>
        <v>0</v>
      </c>
      <c r="L52" s="41">
        <f t="shared" si="11"/>
        <v>0</v>
      </c>
      <c r="M52" s="41">
        <f t="shared" si="5"/>
        <v>0</v>
      </c>
      <c r="N52" s="14"/>
      <c r="O52" s="29"/>
      <c r="P52" s="29"/>
      <c r="Q52" s="61"/>
      <c r="R52" s="14"/>
      <c r="S52" s="14"/>
      <c r="T52" s="43" t="str">
        <f t="shared" si="12"/>
        <v>&lt;=433</v>
      </c>
    </row>
    <row r="53" spans="2:20" ht="15.75">
      <c r="B53" s="16">
        <v>40</v>
      </c>
      <c r="C53" s="126">
        <f t="shared" si="9"/>
        <v>0</v>
      </c>
      <c r="D53" s="127">
        <f t="shared" si="10"/>
        <v>0</v>
      </c>
      <c r="E53" s="127">
        <f t="shared" si="2"/>
        <v>0</v>
      </c>
      <c r="F53" s="127">
        <f t="shared" si="3"/>
        <v>0</v>
      </c>
      <c r="G53" s="14"/>
      <c r="H53" s="39">
        <f t="shared" si="8"/>
        <v>445</v>
      </c>
      <c r="I53" s="31">
        <f t="shared" si="7"/>
        <v>36</v>
      </c>
      <c r="J53" s="40">
        <f>SUMIF($B$14:$B$733,T53,$D$14:$D$733)-SUM($J$18:J52)</f>
        <v>0</v>
      </c>
      <c r="K53" s="46">
        <f>SUMIF($B$14:$B$733,T53,$E$14:$E$733)-SUM($K$18:K52)</f>
        <v>0</v>
      </c>
      <c r="L53" s="41">
        <f t="shared" si="11"/>
        <v>0</v>
      </c>
      <c r="M53" s="41">
        <f t="shared" si="5"/>
        <v>0</v>
      </c>
      <c r="N53" s="14"/>
      <c r="O53" s="29"/>
      <c r="P53" s="29"/>
      <c r="Q53" s="61"/>
      <c r="R53" s="14"/>
      <c r="S53" s="14"/>
      <c r="T53" s="43" t="str">
        <f t="shared" si="12"/>
        <v>&lt;=445</v>
      </c>
    </row>
    <row r="54" spans="2:20" ht="15.75">
      <c r="B54" s="16">
        <v>41</v>
      </c>
      <c r="C54" s="126">
        <f t="shared" si="9"/>
        <v>0</v>
      </c>
      <c r="D54" s="127">
        <f t="shared" si="10"/>
        <v>0</v>
      </c>
      <c r="E54" s="127">
        <f t="shared" si="2"/>
        <v>0</v>
      </c>
      <c r="F54" s="127">
        <f t="shared" si="3"/>
        <v>0</v>
      </c>
      <c r="G54" s="14"/>
      <c r="H54" s="39">
        <f t="shared" si="8"/>
        <v>457</v>
      </c>
      <c r="I54" s="31">
        <f t="shared" si="7"/>
        <v>37</v>
      </c>
      <c r="J54" s="40">
        <f>SUMIF($B$14:$B$733,T54,$D$14:$D$733)-SUM($J$18:J53)</f>
        <v>0</v>
      </c>
      <c r="K54" s="46">
        <f>SUMIF($B$14:$B$733,T54,$E$14:$E$733)-SUM($K$18:K53)</f>
        <v>0</v>
      </c>
      <c r="L54" s="41">
        <f t="shared" si="11"/>
        <v>0</v>
      </c>
      <c r="M54" s="41">
        <f t="shared" si="5"/>
        <v>0</v>
      </c>
      <c r="N54" s="14"/>
      <c r="O54" s="29"/>
      <c r="P54" s="29"/>
      <c r="Q54" s="61"/>
      <c r="R54" s="14"/>
      <c r="S54" s="14"/>
      <c r="T54" s="43" t="str">
        <f t="shared" si="12"/>
        <v>&lt;=457</v>
      </c>
    </row>
    <row r="55" spans="2:20" ht="15.75">
      <c r="B55" s="16">
        <v>42</v>
      </c>
      <c r="C55" s="126">
        <f t="shared" si="9"/>
        <v>0</v>
      </c>
      <c r="D55" s="127">
        <f t="shared" si="10"/>
        <v>0</v>
      </c>
      <c r="E55" s="127">
        <f t="shared" si="2"/>
        <v>0</v>
      </c>
      <c r="F55" s="127">
        <f t="shared" si="3"/>
        <v>0</v>
      </c>
      <c r="G55" s="14"/>
      <c r="H55" s="39">
        <f t="shared" si="8"/>
        <v>469</v>
      </c>
      <c r="I55" s="31">
        <f t="shared" si="7"/>
        <v>38</v>
      </c>
      <c r="J55" s="40">
        <f>SUMIF($B$14:$B$733,T55,$D$14:$D$733)-SUM($J$18:J54)</f>
        <v>0</v>
      </c>
      <c r="K55" s="46">
        <f>SUMIF($B$14:$B$733,T55,$E$14:$E$733)-SUM($K$18:K54)</f>
        <v>0</v>
      </c>
      <c r="L55" s="41">
        <f t="shared" si="11"/>
        <v>0</v>
      </c>
      <c r="M55" s="41">
        <f t="shared" si="5"/>
        <v>0</v>
      </c>
      <c r="N55" s="14"/>
      <c r="O55" s="29"/>
      <c r="P55" s="29"/>
      <c r="Q55" s="61"/>
      <c r="R55" s="14"/>
      <c r="S55" s="14"/>
      <c r="T55" s="43" t="str">
        <f t="shared" si="12"/>
        <v>&lt;=469</v>
      </c>
    </row>
    <row r="56" spans="2:20" ht="15.75">
      <c r="B56" s="16">
        <v>43</v>
      </c>
      <c r="C56" s="126">
        <f t="shared" si="9"/>
        <v>0</v>
      </c>
      <c r="D56" s="127">
        <f t="shared" si="10"/>
        <v>0</v>
      </c>
      <c r="E56" s="127">
        <f t="shared" si="2"/>
        <v>0</v>
      </c>
      <c r="F56" s="127">
        <f t="shared" si="3"/>
        <v>0</v>
      </c>
      <c r="G56" s="14"/>
      <c r="H56" s="39">
        <f t="shared" si="8"/>
        <v>481</v>
      </c>
      <c r="I56" s="31">
        <f t="shared" si="7"/>
        <v>39</v>
      </c>
      <c r="J56" s="40">
        <f>SUMIF($B$14:$B$733,T56,$D$14:$D$733)-SUM($J$18:J55)</f>
        <v>0</v>
      </c>
      <c r="K56" s="46">
        <f>SUMIF($B$14:$B$733,T56,$E$14:$E$733)-SUM($K$18:K55)</f>
        <v>0</v>
      </c>
      <c r="L56" s="41">
        <f t="shared" si="11"/>
        <v>0</v>
      </c>
      <c r="M56" s="41">
        <f t="shared" si="5"/>
        <v>0</v>
      </c>
      <c r="N56" s="14"/>
      <c r="O56" s="29"/>
      <c r="P56" s="29"/>
      <c r="Q56" s="61"/>
      <c r="R56" s="14"/>
      <c r="S56" s="14"/>
      <c r="T56" s="43" t="str">
        <f t="shared" si="12"/>
        <v>&lt;=481</v>
      </c>
    </row>
    <row r="57" spans="2:20" ht="15.75">
      <c r="B57" s="16">
        <v>44</v>
      </c>
      <c r="C57" s="126">
        <f t="shared" si="9"/>
        <v>0</v>
      </c>
      <c r="D57" s="127">
        <f t="shared" si="10"/>
        <v>0</v>
      </c>
      <c r="E57" s="127">
        <f t="shared" si="2"/>
        <v>0</v>
      </c>
      <c r="F57" s="127">
        <f t="shared" si="3"/>
        <v>0</v>
      </c>
      <c r="G57" s="14"/>
      <c r="H57" s="39">
        <f t="shared" si="8"/>
        <v>493</v>
      </c>
      <c r="I57" s="31">
        <f t="shared" si="7"/>
        <v>40</v>
      </c>
      <c r="J57" s="40">
        <f>SUMIF($B$14:$B$733,T57,$D$14:$D$733)-SUM($J$18:J56)</f>
        <v>0</v>
      </c>
      <c r="K57" s="46">
        <f>SUMIF($B$14:$B$733,T57,$E$14:$E$733)-SUM($K$18:K56)</f>
        <v>0</v>
      </c>
      <c r="L57" s="41">
        <f t="shared" si="11"/>
        <v>0</v>
      </c>
      <c r="M57" s="41">
        <f t="shared" si="5"/>
        <v>0</v>
      </c>
      <c r="N57" s="14"/>
      <c r="O57" s="29"/>
      <c r="P57" s="29"/>
      <c r="Q57" s="61"/>
      <c r="R57" s="14"/>
      <c r="S57" s="14"/>
      <c r="T57" s="43" t="str">
        <f t="shared" si="12"/>
        <v>&lt;=493</v>
      </c>
    </row>
    <row r="58" spans="2:20" ht="15.75">
      <c r="B58" s="16">
        <v>45</v>
      </c>
      <c r="C58" s="126">
        <f t="shared" si="9"/>
        <v>0</v>
      </c>
      <c r="D58" s="127">
        <f t="shared" si="10"/>
        <v>0</v>
      </c>
      <c r="E58" s="127">
        <f t="shared" si="2"/>
        <v>0</v>
      </c>
      <c r="F58" s="127">
        <f t="shared" si="3"/>
        <v>0</v>
      </c>
      <c r="G58" s="14"/>
      <c r="H58" s="39">
        <f t="shared" si="8"/>
        <v>505</v>
      </c>
      <c r="I58" s="31">
        <f t="shared" si="7"/>
        <v>41</v>
      </c>
      <c r="J58" s="40">
        <f>SUMIF($B$14:$B$733,T58,$D$14:$D$733)-SUM($J$18:J57)</f>
        <v>0</v>
      </c>
      <c r="K58" s="46">
        <f>SUMIF($B$14:$B$733,T58,$E$14:$E$733)-SUM($K$18:K57)</f>
        <v>0</v>
      </c>
      <c r="L58" s="41">
        <f t="shared" si="11"/>
        <v>0</v>
      </c>
      <c r="M58" s="41">
        <f t="shared" si="5"/>
        <v>0</v>
      </c>
      <c r="N58" s="14"/>
      <c r="O58" s="29"/>
      <c r="P58" s="29"/>
      <c r="Q58" s="61"/>
      <c r="R58" s="14"/>
      <c r="S58" s="14"/>
      <c r="T58" s="43" t="str">
        <f t="shared" si="12"/>
        <v>&lt;=505</v>
      </c>
    </row>
    <row r="59" spans="2:20" ht="15.75">
      <c r="B59" s="16">
        <v>46</v>
      </c>
      <c r="C59" s="126">
        <f t="shared" si="9"/>
        <v>0</v>
      </c>
      <c r="D59" s="127">
        <f t="shared" si="10"/>
        <v>0</v>
      </c>
      <c r="E59" s="127">
        <f t="shared" si="2"/>
        <v>0</v>
      </c>
      <c r="F59" s="127">
        <f t="shared" si="3"/>
        <v>0</v>
      </c>
      <c r="G59" s="14"/>
      <c r="H59" s="39">
        <f t="shared" si="8"/>
        <v>517</v>
      </c>
      <c r="I59" s="31">
        <f t="shared" si="7"/>
        <v>42</v>
      </c>
      <c r="J59" s="40">
        <f>SUMIF($B$14:$B$733,T59,$D$14:$D$733)-SUM($J$18:J58)</f>
        <v>0</v>
      </c>
      <c r="K59" s="46">
        <f>SUMIF($B$14:$B$733,T59,$E$14:$E$733)-SUM($K$18:K58)</f>
        <v>0</v>
      </c>
      <c r="L59" s="41">
        <f t="shared" si="11"/>
        <v>0</v>
      </c>
      <c r="M59" s="41">
        <f t="shared" si="5"/>
        <v>0</v>
      </c>
      <c r="N59" s="14"/>
      <c r="O59" s="29"/>
      <c r="P59" s="29"/>
      <c r="Q59" s="61"/>
      <c r="R59" s="14"/>
      <c r="S59" s="14"/>
      <c r="T59" s="43" t="str">
        <f t="shared" si="12"/>
        <v>&lt;=517</v>
      </c>
    </row>
    <row r="60" spans="2:20" ht="15.75">
      <c r="B60" s="16">
        <v>47</v>
      </c>
      <c r="C60" s="126">
        <f t="shared" si="9"/>
        <v>0</v>
      </c>
      <c r="D60" s="127">
        <f t="shared" si="10"/>
        <v>0</v>
      </c>
      <c r="E60" s="127">
        <f t="shared" si="2"/>
        <v>0</v>
      </c>
      <c r="F60" s="127">
        <f t="shared" si="3"/>
        <v>0</v>
      </c>
      <c r="G60" s="14"/>
      <c r="H60" s="39">
        <f t="shared" si="8"/>
        <v>529</v>
      </c>
      <c r="I60" s="31">
        <f t="shared" si="7"/>
        <v>43</v>
      </c>
      <c r="J60" s="40">
        <f>SUMIF($B$14:$B$733,T60,$D$14:$D$733)-SUM($J$18:J59)</f>
        <v>0</v>
      </c>
      <c r="K60" s="46">
        <f>SUMIF($B$14:$B$733,T60,$E$14:$E$733)-SUM($K$18:K59)</f>
        <v>0</v>
      </c>
      <c r="L60" s="41">
        <f t="shared" si="11"/>
        <v>0</v>
      </c>
      <c r="M60" s="41">
        <f t="shared" si="5"/>
        <v>0</v>
      </c>
      <c r="N60" s="14"/>
      <c r="O60" s="29"/>
      <c r="P60" s="29"/>
      <c r="Q60" s="61"/>
      <c r="R60" s="14"/>
      <c r="S60" s="14"/>
      <c r="T60" s="43" t="str">
        <f t="shared" si="12"/>
        <v>&lt;=529</v>
      </c>
    </row>
    <row r="61" spans="2:20" ht="15.75">
      <c r="B61" s="16">
        <v>48</v>
      </c>
      <c r="C61" s="126">
        <f t="shared" si="9"/>
        <v>0</v>
      </c>
      <c r="D61" s="127">
        <f t="shared" si="10"/>
        <v>0</v>
      </c>
      <c r="E61" s="127">
        <f t="shared" si="2"/>
        <v>0</v>
      </c>
      <c r="F61" s="127">
        <f t="shared" si="3"/>
        <v>0</v>
      </c>
      <c r="G61" s="14"/>
      <c r="H61" s="39">
        <f t="shared" si="8"/>
        <v>541</v>
      </c>
      <c r="I61" s="31">
        <f t="shared" si="7"/>
        <v>44</v>
      </c>
      <c r="J61" s="40">
        <f>SUMIF($B$14:$B$733,T61,$D$14:$D$733)-SUM($J$18:J60)</f>
        <v>0</v>
      </c>
      <c r="K61" s="46">
        <f>SUMIF($B$14:$B$733,T61,$E$14:$E$733)-SUM($K$18:K60)</f>
        <v>0</v>
      </c>
      <c r="L61" s="41">
        <f t="shared" si="11"/>
        <v>0</v>
      </c>
      <c r="M61" s="41">
        <f t="shared" si="5"/>
        <v>0</v>
      </c>
      <c r="N61" s="14"/>
      <c r="O61" s="29"/>
      <c r="P61" s="29"/>
      <c r="Q61" s="61"/>
      <c r="R61" s="14"/>
      <c r="S61" s="14"/>
      <c r="T61" s="43" t="str">
        <f t="shared" si="12"/>
        <v>&lt;=541</v>
      </c>
    </row>
    <row r="62" spans="2:20" ht="15.75">
      <c r="B62" s="16">
        <v>49</v>
      </c>
      <c r="C62" s="126">
        <f t="shared" si="9"/>
        <v>0</v>
      </c>
      <c r="D62" s="127">
        <f t="shared" si="10"/>
        <v>0</v>
      </c>
      <c r="E62" s="127">
        <f t="shared" si="2"/>
        <v>0</v>
      </c>
      <c r="F62" s="127">
        <f t="shared" si="3"/>
        <v>0</v>
      </c>
      <c r="G62" s="14"/>
      <c r="H62" s="39">
        <f t="shared" si="8"/>
        <v>553</v>
      </c>
      <c r="I62" s="31">
        <f t="shared" si="7"/>
        <v>45</v>
      </c>
      <c r="J62" s="40">
        <f>SUMIF($B$14:$B$733,T62,$D$14:$D$733)-SUM($J$18:J61)</f>
        <v>0</v>
      </c>
      <c r="K62" s="46">
        <f>SUMIF($B$14:$B$733,T62,$E$14:$E$733)-SUM($K$18:K61)</f>
        <v>0</v>
      </c>
      <c r="L62" s="41">
        <f t="shared" si="11"/>
        <v>0</v>
      </c>
      <c r="M62" s="41">
        <f t="shared" si="5"/>
        <v>0</v>
      </c>
      <c r="N62" s="14"/>
      <c r="O62" s="29"/>
      <c r="P62" s="29"/>
      <c r="Q62" s="61"/>
      <c r="R62" s="14"/>
      <c r="S62" s="14"/>
      <c r="T62" s="43" t="str">
        <f t="shared" si="12"/>
        <v>&lt;=553</v>
      </c>
    </row>
    <row r="63" spans="2:20" ht="15.75">
      <c r="B63" s="16">
        <v>50</v>
      </c>
      <c r="C63" s="126">
        <f t="shared" si="9"/>
        <v>0</v>
      </c>
      <c r="D63" s="127">
        <f t="shared" si="10"/>
        <v>0</v>
      </c>
      <c r="E63" s="127">
        <f t="shared" si="2"/>
        <v>0</v>
      </c>
      <c r="F63" s="127">
        <f t="shared" si="3"/>
        <v>0</v>
      </c>
      <c r="G63" s="14"/>
      <c r="H63" s="39">
        <f t="shared" si="8"/>
        <v>565</v>
      </c>
      <c r="I63" s="31">
        <f t="shared" si="7"/>
        <v>46</v>
      </c>
      <c r="J63" s="40">
        <f>SUMIF($B$14:$B$733,T63,$D$14:$D$733)-SUM($J$18:J62)</f>
        <v>0</v>
      </c>
      <c r="K63" s="46">
        <f>SUMIF($B$14:$B$733,T63,$E$14:$E$733)-SUM($K$18:K62)</f>
        <v>0</v>
      </c>
      <c r="L63" s="41">
        <f t="shared" si="11"/>
        <v>0</v>
      </c>
      <c r="M63" s="41">
        <f t="shared" si="5"/>
        <v>0</v>
      </c>
      <c r="N63" s="14"/>
      <c r="O63" s="29"/>
      <c r="P63" s="29"/>
      <c r="Q63" s="61"/>
      <c r="R63" s="14"/>
      <c r="S63" s="14"/>
      <c r="T63" s="43" t="str">
        <f t="shared" si="12"/>
        <v>&lt;=565</v>
      </c>
    </row>
    <row r="64" spans="2:20" ht="15.75">
      <c r="B64" s="16">
        <v>51</v>
      </c>
      <c r="C64" s="126">
        <f t="shared" si="9"/>
        <v>0</v>
      </c>
      <c r="D64" s="127">
        <f t="shared" si="10"/>
        <v>0</v>
      </c>
      <c r="E64" s="127">
        <f t="shared" si="2"/>
        <v>0</v>
      </c>
      <c r="F64" s="127">
        <f t="shared" si="3"/>
        <v>0</v>
      </c>
      <c r="G64" s="14"/>
      <c r="H64" s="39">
        <f t="shared" si="8"/>
        <v>577</v>
      </c>
      <c r="I64" s="31">
        <f t="shared" si="7"/>
        <v>47</v>
      </c>
      <c r="J64" s="40">
        <f>SUMIF($B$14:$B$733,T64,$D$14:$D$733)-SUM($J$18:J63)</f>
        <v>0</v>
      </c>
      <c r="K64" s="46">
        <f>SUMIF($B$14:$B$733,T64,$E$14:$E$733)-SUM($K$18:K63)</f>
        <v>0</v>
      </c>
      <c r="L64" s="41">
        <f t="shared" si="11"/>
        <v>0</v>
      </c>
      <c r="M64" s="41">
        <f t="shared" si="5"/>
        <v>0</v>
      </c>
      <c r="N64" s="14"/>
      <c r="O64" s="29"/>
      <c r="P64" s="29"/>
      <c r="Q64" s="61"/>
      <c r="R64" s="14"/>
      <c r="S64" s="14"/>
      <c r="T64" s="43" t="str">
        <f t="shared" si="12"/>
        <v>&lt;=577</v>
      </c>
    </row>
    <row r="65" spans="2:20" ht="15.75">
      <c r="B65" s="16">
        <v>52</v>
      </c>
      <c r="C65" s="126">
        <f t="shared" si="9"/>
        <v>0</v>
      </c>
      <c r="D65" s="127">
        <f t="shared" si="10"/>
        <v>0</v>
      </c>
      <c r="E65" s="127">
        <f t="shared" si="2"/>
        <v>0</v>
      </c>
      <c r="F65" s="127">
        <f t="shared" si="3"/>
        <v>0</v>
      </c>
      <c r="G65" s="14"/>
      <c r="H65" s="39">
        <f t="shared" si="8"/>
        <v>589</v>
      </c>
      <c r="I65" s="31">
        <f t="shared" si="7"/>
        <v>48</v>
      </c>
      <c r="J65" s="40">
        <f>SUMIF($B$14:$B$733,T65,$D$14:$D$733)-SUM($J$18:J64)</f>
        <v>0</v>
      </c>
      <c r="K65" s="46">
        <f>SUMIF($B$14:$B$733,T65,$E$14:$E$733)-SUM($K$18:K64)</f>
        <v>0</v>
      </c>
      <c r="L65" s="41">
        <f t="shared" si="11"/>
        <v>0</v>
      </c>
      <c r="M65" s="41">
        <f t="shared" si="5"/>
        <v>0</v>
      </c>
      <c r="N65" s="14"/>
      <c r="O65" s="29"/>
      <c r="P65" s="29"/>
      <c r="Q65" s="61"/>
      <c r="R65" s="14"/>
      <c r="S65" s="14"/>
      <c r="T65" s="43" t="str">
        <f t="shared" si="12"/>
        <v>&lt;=589</v>
      </c>
    </row>
    <row r="66" spans="2:20" ht="15.75">
      <c r="B66" s="16">
        <v>53</v>
      </c>
      <c r="C66" s="126">
        <f t="shared" si="9"/>
        <v>0</v>
      </c>
      <c r="D66" s="127">
        <f t="shared" si="10"/>
        <v>0</v>
      </c>
      <c r="E66" s="127">
        <f t="shared" si="2"/>
        <v>0</v>
      </c>
      <c r="F66" s="127">
        <f t="shared" si="3"/>
        <v>0</v>
      </c>
      <c r="G66" s="14"/>
      <c r="H66" s="39">
        <f t="shared" si="8"/>
        <v>601</v>
      </c>
      <c r="I66" s="31">
        <f t="shared" si="7"/>
        <v>49</v>
      </c>
      <c r="J66" s="40">
        <f>SUMIF($B$14:$B$733,T66,$D$14:$D$733)-SUM($J$18:J65)</f>
        <v>0</v>
      </c>
      <c r="K66" s="46">
        <f>SUMIF($B$14:$B$733,T66,$E$14:$E$733)-SUM($K$18:K65)</f>
        <v>0</v>
      </c>
      <c r="L66" s="41">
        <f t="shared" si="11"/>
        <v>0</v>
      </c>
      <c r="M66" s="41">
        <f t="shared" si="5"/>
        <v>0</v>
      </c>
      <c r="N66" s="14"/>
      <c r="O66" s="29"/>
      <c r="P66" s="29"/>
      <c r="Q66" s="61"/>
      <c r="R66" s="14"/>
      <c r="S66" s="14"/>
      <c r="T66" s="43" t="str">
        <f t="shared" si="12"/>
        <v>&lt;=601</v>
      </c>
    </row>
    <row r="67" spans="2:20" ht="15.75">
      <c r="B67" s="16">
        <v>54</v>
      </c>
      <c r="C67" s="126">
        <f t="shared" si="9"/>
        <v>0</v>
      </c>
      <c r="D67" s="127">
        <f t="shared" si="10"/>
        <v>0</v>
      </c>
      <c r="E67" s="127">
        <f t="shared" si="2"/>
        <v>0</v>
      </c>
      <c r="F67" s="127">
        <f t="shared" si="3"/>
        <v>0</v>
      </c>
      <c r="G67" s="14"/>
      <c r="H67" s="39">
        <f t="shared" si="8"/>
        <v>613</v>
      </c>
      <c r="I67" s="31">
        <f t="shared" si="7"/>
        <v>50</v>
      </c>
      <c r="J67" s="40">
        <f>SUMIF($B$14:$B$733,T67,$D$14:$D$733)-SUM($J$18:J66)</f>
        <v>0</v>
      </c>
      <c r="K67" s="46">
        <f>SUMIF($B$14:$B$733,T67,$E$14:$E$733)-SUM($K$18:K66)</f>
        <v>0</v>
      </c>
      <c r="L67" s="41">
        <f t="shared" si="11"/>
        <v>0</v>
      </c>
      <c r="M67" s="41">
        <f t="shared" si="5"/>
        <v>0</v>
      </c>
      <c r="N67" s="14"/>
      <c r="O67" s="29"/>
      <c r="P67" s="29"/>
      <c r="Q67" s="61"/>
      <c r="R67" s="14"/>
      <c r="S67" s="14"/>
      <c r="T67" s="43" t="str">
        <f t="shared" si="12"/>
        <v>&lt;=613</v>
      </c>
    </row>
    <row r="68" spans="2:20" ht="15.75">
      <c r="B68" s="16">
        <v>55</v>
      </c>
      <c r="C68" s="126">
        <f t="shared" si="9"/>
        <v>0</v>
      </c>
      <c r="D68" s="127">
        <f t="shared" si="10"/>
        <v>0</v>
      </c>
      <c r="E68" s="127">
        <f t="shared" si="2"/>
        <v>0</v>
      </c>
      <c r="F68" s="127">
        <f t="shared" si="3"/>
        <v>0</v>
      </c>
      <c r="G68" s="14"/>
      <c r="H68" s="39">
        <f t="shared" si="8"/>
        <v>625</v>
      </c>
      <c r="I68" s="31">
        <f t="shared" si="7"/>
        <v>51</v>
      </c>
      <c r="J68" s="40">
        <f>SUMIF($B$14:$B$733,T68,$D$14:$D$733)-SUM($J$18:J67)</f>
        <v>0</v>
      </c>
      <c r="K68" s="46">
        <f>SUMIF($B$14:$B$733,T68,$E$14:$E$733)-SUM($K$18:K67)</f>
        <v>0</v>
      </c>
      <c r="L68" s="41">
        <f t="shared" si="11"/>
        <v>0</v>
      </c>
      <c r="M68" s="41">
        <f t="shared" si="5"/>
        <v>0</v>
      </c>
      <c r="N68" s="14"/>
      <c r="O68" s="29"/>
      <c r="P68" s="29"/>
      <c r="Q68" s="61"/>
      <c r="R68" s="14"/>
      <c r="S68" s="14"/>
      <c r="T68" s="43" t="str">
        <f t="shared" si="12"/>
        <v>&lt;=625</v>
      </c>
    </row>
    <row r="69" spans="2:20" ht="15.75">
      <c r="B69" s="16">
        <v>56</v>
      </c>
      <c r="C69" s="126">
        <f t="shared" si="9"/>
        <v>0</v>
      </c>
      <c r="D69" s="127">
        <f t="shared" si="10"/>
        <v>0</v>
      </c>
      <c r="E69" s="127">
        <f t="shared" si="2"/>
        <v>0</v>
      </c>
      <c r="F69" s="127">
        <f t="shared" si="3"/>
        <v>0</v>
      </c>
      <c r="G69" s="14"/>
      <c r="H69" s="39">
        <f t="shared" si="8"/>
        <v>637</v>
      </c>
      <c r="I69" s="31">
        <f t="shared" si="7"/>
        <v>52</v>
      </c>
      <c r="J69" s="40">
        <f>SUMIF($B$14:$B$733,T69,$D$14:$D$733)-SUM($J$18:J68)</f>
        <v>0</v>
      </c>
      <c r="K69" s="46">
        <f>SUMIF($B$14:$B$733,T69,$E$14:$E$733)-SUM($K$18:K68)</f>
        <v>0</v>
      </c>
      <c r="L69" s="41">
        <f t="shared" si="11"/>
        <v>0</v>
      </c>
      <c r="M69" s="41">
        <f t="shared" si="5"/>
        <v>0</v>
      </c>
      <c r="N69" s="14"/>
      <c r="O69" s="29"/>
      <c r="P69" s="29"/>
      <c r="Q69" s="61"/>
      <c r="R69" s="14"/>
      <c r="S69" s="14"/>
      <c r="T69" s="43" t="str">
        <f t="shared" si="12"/>
        <v>&lt;=637</v>
      </c>
    </row>
    <row r="70" spans="2:20" ht="15.75">
      <c r="B70" s="16">
        <v>57</v>
      </c>
      <c r="C70" s="126">
        <f t="shared" si="9"/>
        <v>0</v>
      </c>
      <c r="D70" s="127">
        <f t="shared" si="10"/>
        <v>0</v>
      </c>
      <c r="E70" s="127">
        <f t="shared" si="2"/>
        <v>0</v>
      </c>
      <c r="F70" s="127">
        <f t="shared" si="3"/>
        <v>0</v>
      </c>
      <c r="G70" s="14"/>
      <c r="H70" s="39">
        <f t="shared" si="8"/>
        <v>649</v>
      </c>
      <c r="I70" s="31">
        <f t="shared" si="7"/>
        <v>53</v>
      </c>
      <c r="J70" s="40">
        <f>SUMIF($B$14:$B$733,T70,$D$14:$D$733)-SUM($J$18:J69)</f>
        <v>0</v>
      </c>
      <c r="K70" s="46">
        <f>SUMIF($B$14:$B$733,T70,$E$14:$E$733)-SUM($K$18:K69)</f>
        <v>0</v>
      </c>
      <c r="L70" s="41">
        <f t="shared" si="11"/>
        <v>0</v>
      </c>
      <c r="M70" s="41">
        <f t="shared" si="5"/>
        <v>0</v>
      </c>
      <c r="N70" s="14"/>
      <c r="O70" s="29"/>
      <c r="P70" s="29"/>
      <c r="Q70" s="61"/>
      <c r="R70" s="14"/>
      <c r="S70" s="14"/>
      <c r="T70" s="43" t="str">
        <f t="shared" si="12"/>
        <v>&lt;=649</v>
      </c>
    </row>
    <row r="71" spans="2:20" ht="15.75">
      <c r="B71" s="16">
        <v>58</v>
      </c>
      <c r="C71" s="126">
        <f t="shared" si="9"/>
        <v>0</v>
      </c>
      <c r="D71" s="127">
        <f t="shared" si="10"/>
        <v>0</v>
      </c>
      <c r="E71" s="127">
        <f t="shared" si="2"/>
        <v>0</v>
      </c>
      <c r="F71" s="127">
        <f t="shared" si="3"/>
        <v>0</v>
      </c>
      <c r="G71" s="14"/>
      <c r="H71" s="39">
        <f t="shared" si="8"/>
        <v>661</v>
      </c>
      <c r="I71" s="31">
        <f t="shared" si="7"/>
        <v>54</v>
      </c>
      <c r="J71" s="40">
        <f>SUMIF($B$14:$B$733,T71,$D$14:$D$733)-SUM($J$18:J70)</f>
        <v>0</v>
      </c>
      <c r="K71" s="46">
        <f>SUMIF($B$14:$B$733,T71,$E$14:$E$733)-SUM($K$18:K70)</f>
        <v>0</v>
      </c>
      <c r="L71" s="41">
        <f t="shared" si="11"/>
        <v>0</v>
      </c>
      <c r="M71" s="41">
        <f t="shared" si="5"/>
        <v>0</v>
      </c>
      <c r="N71" s="14"/>
      <c r="O71" s="29"/>
      <c r="P71" s="29"/>
      <c r="Q71" s="61"/>
      <c r="R71" s="14"/>
      <c r="S71" s="14"/>
      <c r="T71" s="43" t="str">
        <f t="shared" si="12"/>
        <v>&lt;=661</v>
      </c>
    </row>
    <row r="72" spans="2:20" ht="15.75">
      <c r="B72" s="16">
        <v>59</v>
      </c>
      <c r="C72" s="126">
        <f t="shared" si="9"/>
        <v>0</v>
      </c>
      <c r="D72" s="127">
        <f t="shared" si="10"/>
        <v>0</v>
      </c>
      <c r="E72" s="127">
        <f t="shared" si="2"/>
        <v>0</v>
      </c>
      <c r="F72" s="127">
        <f t="shared" si="3"/>
        <v>0</v>
      </c>
      <c r="G72" s="14"/>
      <c r="H72" s="39">
        <f t="shared" si="8"/>
        <v>673</v>
      </c>
      <c r="I72" s="31">
        <f t="shared" si="7"/>
        <v>55</v>
      </c>
      <c r="J72" s="40">
        <f>SUMIF($B$14:$B$733,T72,$D$14:$D$733)-SUM($J$18:J71)</f>
        <v>0</v>
      </c>
      <c r="K72" s="46">
        <f>SUMIF($B$14:$B$733,T72,$E$14:$E$733)-SUM($K$18:K71)</f>
        <v>0</v>
      </c>
      <c r="L72" s="41">
        <f t="shared" si="11"/>
        <v>0</v>
      </c>
      <c r="M72" s="41">
        <f t="shared" si="5"/>
        <v>0</v>
      </c>
      <c r="N72" s="14"/>
      <c r="O72" s="29"/>
      <c r="P72" s="29"/>
      <c r="Q72" s="61"/>
      <c r="R72" s="14"/>
      <c r="S72" s="14"/>
      <c r="T72" s="43" t="str">
        <f t="shared" si="12"/>
        <v>&lt;=673</v>
      </c>
    </row>
    <row r="73" spans="2:20" ht="15.75">
      <c r="B73" s="16">
        <v>60</v>
      </c>
      <c r="C73" s="126">
        <f t="shared" si="9"/>
        <v>0</v>
      </c>
      <c r="D73" s="127">
        <f t="shared" si="10"/>
        <v>0</v>
      </c>
      <c r="E73" s="127">
        <f t="shared" si="2"/>
        <v>0</v>
      </c>
      <c r="F73" s="127">
        <f t="shared" si="3"/>
        <v>0</v>
      </c>
      <c r="G73" s="14"/>
      <c r="H73" s="39">
        <f t="shared" si="8"/>
        <v>685</v>
      </c>
      <c r="I73" s="31">
        <f t="shared" si="7"/>
        <v>56</v>
      </c>
      <c r="J73" s="40">
        <f>SUMIF($B$14:$B$733,T73,$D$14:$D$733)-SUM($J$18:J72)</f>
        <v>0</v>
      </c>
      <c r="K73" s="46">
        <f>SUMIF($B$14:$B$733,T73,$E$14:$E$733)-SUM($K$18:K72)</f>
        <v>0</v>
      </c>
      <c r="L73" s="41">
        <f t="shared" si="11"/>
        <v>0</v>
      </c>
      <c r="M73" s="41">
        <f t="shared" si="5"/>
        <v>0</v>
      </c>
      <c r="N73" s="14"/>
      <c r="O73" s="29"/>
      <c r="P73" s="29"/>
      <c r="Q73" s="61"/>
      <c r="R73" s="14"/>
      <c r="S73" s="14"/>
      <c r="T73" s="43" t="str">
        <f t="shared" si="12"/>
        <v>&lt;=685</v>
      </c>
    </row>
    <row r="74" spans="2:20" ht="15.75">
      <c r="B74" s="16">
        <v>61</v>
      </c>
      <c r="C74" s="126">
        <f t="shared" si="9"/>
        <v>0</v>
      </c>
      <c r="D74" s="127">
        <f t="shared" si="10"/>
        <v>0</v>
      </c>
      <c r="E74" s="127">
        <f t="shared" si="2"/>
        <v>0</v>
      </c>
      <c r="F74" s="127">
        <f t="shared" si="3"/>
        <v>0</v>
      </c>
      <c r="G74" s="14"/>
      <c r="H74" s="39">
        <f t="shared" si="8"/>
        <v>697</v>
      </c>
      <c r="I74" s="31">
        <f t="shared" si="7"/>
        <v>57</v>
      </c>
      <c r="J74" s="40">
        <f>SUMIF($B$14:$B$733,T74,$D$14:$D$733)-SUM($J$18:J73)</f>
        <v>0</v>
      </c>
      <c r="K74" s="46">
        <f>SUMIF($B$14:$B$733,T74,$E$14:$E$733)-SUM($K$18:K73)</f>
        <v>0</v>
      </c>
      <c r="L74" s="41">
        <f t="shared" si="11"/>
        <v>0</v>
      </c>
      <c r="M74" s="41">
        <f t="shared" si="5"/>
        <v>0</v>
      </c>
      <c r="N74" s="14"/>
      <c r="O74" s="29"/>
      <c r="P74" s="29"/>
      <c r="Q74" s="61"/>
      <c r="R74" s="14"/>
      <c r="S74" s="14"/>
      <c r="T74" s="43" t="str">
        <f t="shared" si="12"/>
        <v>&lt;=697</v>
      </c>
    </row>
    <row r="75" spans="2:20" ht="15.75">
      <c r="B75" s="16">
        <v>62</v>
      </c>
      <c r="C75" s="126">
        <f t="shared" si="9"/>
        <v>0</v>
      </c>
      <c r="D75" s="127">
        <f t="shared" si="10"/>
        <v>0</v>
      </c>
      <c r="E75" s="127">
        <f t="shared" si="2"/>
        <v>0</v>
      </c>
      <c r="F75" s="127">
        <f t="shared" si="3"/>
        <v>0</v>
      </c>
      <c r="G75" s="14"/>
      <c r="H75" s="39">
        <f t="shared" si="8"/>
        <v>709</v>
      </c>
      <c r="I75" s="31">
        <f t="shared" si="7"/>
        <v>58</v>
      </c>
      <c r="J75" s="40">
        <f>SUMIF($B$14:$B$733,T75,$D$14:$D$733)-SUM($J$18:J74)</f>
        <v>0</v>
      </c>
      <c r="K75" s="46">
        <f>SUMIF($B$14:$B$733,T75,$E$14:$E$733)-SUM($K$18:K74)</f>
        <v>0</v>
      </c>
      <c r="L75" s="41">
        <f t="shared" si="11"/>
        <v>0</v>
      </c>
      <c r="M75" s="41">
        <f t="shared" si="5"/>
        <v>0</v>
      </c>
      <c r="N75" s="14"/>
      <c r="O75" s="29"/>
      <c r="P75" s="29"/>
      <c r="Q75" s="61"/>
      <c r="R75" s="14"/>
      <c r="S75" s="14"/>
      <c r="T75" s="43" t="str">
        <f t="shared" si="12"/>
        <v>&lt;=709</v>
      </c>
    </row>
    <row r="76" spans="2:20" ht="15.75">
      <c r="B76" s="16">
        <v>63</v>
      </c>
      <c r="C76" s="126">
        <f t="shared" si="9"/>
        <v>0</v>
      </c>
      <c r="D76" s="127">
        <f t="shared" si="10"/>
        <v>0</v>
      </c>
      <c r="E76" s="127">
        <f t="shared" si="2"/>
        <v>0</v>
      </c>
      <c r="F76" s="127">
        <f t="shared" si="3"/>
        <v>0</v>
      </c>
      <c r="G76" s="14"/>
      <c r="H76" s="39">
        <f t="shared" si="8"/>
        <v>721</v>
      </c>
      <c r="I76" s="31">
        <f t="shared" si="7"/>
        <v>59</v>
      </c>
      <c r="J76" s="40">
        <f>SUMIF($B$14:$B$733,T76,$D$14:$D$733)-SUM($J$18:J75)</f>
        <v>0</v>
      </c>
      <c r="K76" s="46">
        <f>SUMIF($B$14:$B$733,T76,$E$14:$E$733)-SUM($K$18:K75)</f>
        <v>0</v>
      </c>
      <c r="L76" s="41">
        <f t="shared" si="11"/>
        <v>0</v>
      </c>
      <c r="M76" s="41">
        <f t="shared" si="5"/>
        <v>0</v>
      </c>
      <c r="N76" s="14"/>
      <c r="O76" s="29"/>
      <c r="P76" s="29"/>
      <c r="Q76" s="61"/>
      <c r="R76" s="14"/>
      <c r="S76" s="14"/>
      <c r="T76" s="43" t="str">
        <f t="shared" si="12"/>
        <v>&lt;=721</v>
      </c>
    </row>
    <row r="77" spans="2:20" ht="15.75">
      <c r="B77" s="16">
        <v>64</v>
      </c>
      <c r="C77" s="126">
        <f t="shared" si="9"/>
        <v>0</v>
      </c>
      <c r="D77" s="127">
        <f t="shared" si="10"/>
        <v>0</v>
      </c>
      <c r="E77" s="127">
        <f t="shared" si="2"/>
        <v>0</v>
      </c>
      <c r="F77" s="127">
        <f t="shared" si="3"/>
        <v>0</v>
      </c>
      <c r="G77" s="14"/>
      <c r="H77" s="39">
        <f t="shared" si="8"/>
        <v>733</v>
      </c>
      <c r="I77" s="31">
        <f t="shared" si="7"/>
        <v>60</v>
      </c>
      <c r="J77" s="40">
        <f>SUMIF($B$14:$B$733,T77,$D$14:$D$733)-SUM($J$18:J76)</f>
        <v>0</v>
      </c>
      <c r="K77" s="46">
        <f>SUMIF($B$14:$B$733,T77,$E$14:$E$733)-SUM($K$18:K76)</f>
        <v>0</v>
      </c>
      <c r="L77" s="41">
        <f t="shared" si="11"/>
        <v>0</v>
      </c>
      <c r="M77" s="41">
        <f t="shared" si="5"/>
        <v>0</v>
      </c>
      <c r="N77" s="14"/>
      <c r="O77" s="29"/>
      <c r="P77" s="29"/>
      <c r="Q77" s="61"/>
      <c r="R77" s="14"/>
      <c r="S77" s="14"/>
      <c r="T77" s="43" t="str">
        <f t="shared" si="12"/>
        <v>&lt;=733</v>
      </c>
    </row>
    <row r="78" spans="2:20" ht="15.75">
      <c r="B78" s="16">
        <v>65</v>
      </c>
      <c r="C78" s="126">
        <f t="shared" si="9"/>
        <v>0</v>
      </c>
      <c r="D78" s="127">
        <f t="shared" si="10"/>
        <v>0</v>
      </c>
      <c r="E78" s="127">
        <f t="shared" si="2"/>
        <v>0</v>
      </c>
      <c r="F78" s="127">
        <f t="shared" si="3"/>
        <v>0</v>
      </c>
      <c r="G78" s="14"/>
      <c r="H78" s="57"/>
      <c r="I78" s="55" t="s">
        <v>45</v>
      </c>
      <c r="J78" s="56">
        <v>0</v>
      </c>
      <c r="K78" s="56">
        <v>0</v>
      </c>
      <c r="L78" s="42"/>
      <c r="M78" s="56">
        <v>0</v>
      </c>
      <c r="N78" s="14"/>
      <c r="O78" s="14"/>
      <c r="P78" s="14"/>
      <c r="Q78" s="14"/>
      <c r="R78" s="14"/>
      <c r="S78" s="14"/>
      <c r="T78" s="14"/>
    </row>
    <row r="79" spans="2:21" ht="15.75">
      <c r="B79" s="16">
        <v>66</v>
      </c>
      <c r="C79" s="126">
        <f>IF(F78&gt;$C$7,$C$7,F78+D79)</f>
        <v>0</v>
      </c>
      <c r="D79" s="127">
        <f t="shared" si="10"/>
        <v>0</v>
      </c>
      <c r="E79" s="127">
        <f t="shared" si="2"/>
        <v>0</v>
      </c>
      <c r="F79" s="127">
        <f t="shared" si="3"/>
        <v>0</v>
      </c>
      <c r="G79" s="14"/>
      <c r="H79" s="14"/>
      <c r="I79" s="14"/>
      <c r="J79" s="25"/>
      <c r="K79" s="14"/>
      <c r="L79" s="14"/>
      <c r="M79" s="14"/>
      <c r="N79" s="25"/>
      <c r="O79" s="14"/>
      <c r="P79" s="14"/>
      <c r="Q79" s="14"/>
      <c r="R79" s="14"/>
      <c r="S79" s="14"/>
      <c r="T79" s="14"/>
      <c r="U79" s="14"/>
    </row>
    <row r="80" spans="2:21" ht="15.75">
      <c r="B80" s="16">
        <v>67</v>
      </c>
      <c r="C80" s="126">
        <f aca="true" t="shared" si="13" ref="C80:C143">IF(F79&gt;$C$7,$C$7,F79+D80)</f>
        <v>0</v>
      </c>
      <c r="D80" s="127">
        <f aca="true" t="shared" si="14" ref="D80:D143">+$C$5*F79/12</f>
        <v>0</v>
      </c>
      <c r="E80" s="127">
        <f aca="true" t="shared" si="15" ref="E80:E143">+C80-D80</f>
        <v>0</v>
      </c>
      <c r="F80" s="127">
        <f aca="true" t="shared" si="16" ref="F80:F143">+F79-E80</f>
        <v>0</v>
      </c>
      <c r="G80" s="14"/>
      <c r="I80" s="14"/>
      <c r="J80" s="25"/>
      <c r="K80" s="14"/>
      <c r="L80" s="14"/>
      <c r="M80" s="14"/>
      <c r="N80" s="25"/>
      <c r="O80" s="14"/>
      <c r="P80" s="14"/>
      <c r="Q80" s="14"/>
      <c r="R80" s="14"/>
      <c r="S80" s="14"/>
      <c r="T80" s="14"/>
      <c r="U80" s="14"/>
    </row>
    <row r="81" spans="2:21" ht="15.75">
      <c r="B81" s="16">
        <v>68</v>
      </c>
      <c r="C81" s="126">
        <f t="shared" si="13"/>
        <v>0</v>
      </c>
      <c r="D81" s="127">
        <f t="shared" si="14"/>
        <v>0</v>
      </c>
      <c r="E81" s="127">
        <f t="shared" si="15"/>
        <v>0</v>
      </c>
      <c r="F81" s="127">
        <f t="shared" si="16"/>
        <v>0</v>
      </c>
      <c r="G81" s="14"/>
      <c r="H81" s="14"/>
      <c r="P81" s="14"/>
      <c r="Q81" s="14"/>
      <c r="R81" s="14"/>
      <c r="S81" s="14"/>
      <c r="T81" s="14"/>
      <c r="U81" s="14"/>
    </row>
    <row r="82" spans="2:21" ht="15.75">
      <c r="B82" s="16">
        <v>69</v>
      </c>
      <c r="C82" s="126">
        <f t="shared" si="13"/>
        <v>0</v>
      </c>
      <c r="D82" s="127">
        <f t="shared" si="14"/>
        <v>0</v>
      </c>
      <c r="E82" s="127">
        <f t="shared" si="15"/>
        <v>0</v>
      </c>
      <c r="F82" s="127">
        <f t="shared" si="16"/>
        <v>0</v>
      </c>
      <c r="G82" s="14"/>
      <c r="P82" s="14"/>
      <c r="Q82" s="14"/>
      <c r="R82" s="14"/>
      <c r="S82" s="14"/>
      <c r="T82" s="14"/>
      <c r="U82" s="14"/>
    </row>
    <row r="83" spans="2:7" ht="15.75">
      <c r="B83" s="16">
        <v>70</v>
      </c>
      <c r="C83" s="126">
        <f t="shared" si="13"/>
        <v>0</v>
      </c>
      <c r="D83" s="127">
        <f t="shared" si="14"/>
        <v>0</v>
      </c>
      <c r="E83" s="127">
        <f t="shared" si="15"/>
        <v>0</v>
      </c>
      <c r="F83" s="127">
        <f t="shared" si="16"/>
        <v>0</v>
      </c>
      <c r="G83" s="14"/>
    </row>
    <row r="84" spans="2:7" ht="15.75">
      <c r="B84" s="16">
        <v>71</v>
      </c>
      <c r="C84" s="126">
        <f t="shared" si="13"/>
        <v>0</v>
      </c>
      <c r="D84" s="127">
        <f t="shared" si="14"/>
        <v>0</v>
      </c>
      <c r="E84" s="127">
        <f t="shared" si="15"/>
        <v>0</v>
      </c>
      <c r="F84" s="127">
        <f t="shared" si="16"/>
        <v>0</v>
      </c>
      <c r="G84" s="14"/>
    </row>
    <row r="85" spans="2:7" ht="15.75">
      <c r="B85" s="16">
        <v>72</v>
      </c>
      <c r="C85" s="126">
        <f t="shared" si="13"/>
        <v>0</v>
      </c>
      <c r="D85" s="127">
        <f t="shared" si="14"/>
        <v>0</v>
      </c>
      <c r="E85" s="127">
        <f t="shared" si="15"/>
        <v>0</v>
      </c>
      <c r="F85" s="127">
        <f t="shared" si="16"/>
        <v>0</v>
      </c>
      <c r="G85" s="14"/>
    </row>
    <row r="86" spans="2:7" ht="15.75">
      <c r="B86" s="16">
        <v>73</v>
      </c>
      <c r="C86" s="126">
        <f t="shared" si="13"/>
        <v>0</v>
      </c>
      <c r="D86" s="127">
        <f t="shared" si="14"/>
        <v>0</v>
      </c>
      <c r="E86" s="127">
        <f t="shared" si="15"/>
        <v>0</v>
      </c>
      <c r="F86" s="127">
        <f t="shared" si="16"/>
        <v>0</v>
      </c>
      <c r="G86" s="14"/>
    </row>
    <row r="87" spans="2:7" ht="15.75">
      <c r="B87" s="16">
        <v>74</v>
      </c>
      <c r="C87" s="126">
        <f t="shared" si="13"/>
        <v>0</v>
      </c>
      <c r="D87" s="127">
        <f t="shared" si="14"/>
        <v>0</v>
      </c>
      <c r="E87" s="127">
        <f t="shared" si="15"/>
        <v>0</v>
      </c>
      <c r="F87" s="127">
        <f t="shared" si="16"/>
        <v>0</v>
      </c>
      <c r="G87" s="14"/>
    </row>
    <row r="88" spans="2:7" ht="15.75">
      <c r="B88" s="16">
        <v>75</v>
      </c>
      <c r="C88" s="126">
        <f t="shared" si="13"/>
        <v>0</v>
      </c>
      <c r="D88" s="127">
        <f t="shared" si="14"/>
        <v>0</v>
      </c>
      <c r="E88" s="127">
        <f t="shared" si="15"/>
        <v>0</v>
      </c>
      <c r="F88" s="127">
        <f t="shared" si="16"/>
        <v>0</v>
      </c>
      <c r="G88" s="14"/>
    </row>
    <row r="89" spans="2:7" ht="15.75">
      <c r="B89" s="16">
        <v>76</v>
      </c>
      <c r="C89" s="126">
        <f t="shared" si="13"/>
        <v>0</v>
      </c>
      <c r="D89" s="127">
        <f t="shared" si="14"/>
        <v>0</v>
      </c>
      <c r="E89" s="127">
        <f t="shared" si="15"/>
        <v>0</v>
      </c>
      <c r="F89" s="127">
        <f t="shared" si="16"/>
        <v>0</v>
      </c>
      <c r="G89" s="14"/>
    </row>
    <row r="90" spans="2:7" ht="15.75">
      <c r="B90" s="16">
        <v>77</v>
      </c>
      <c r="C90" s="126">
        <f t="shared" si="13"/>
        <v>0</v>
      </c>
      <c r="D90" s="127">
        <f t="shared" si="14"/>
        <v>0</v>
      </c>
      <c r="E90" s="127">
        <f t="shared" si="15"/>
        <v>0</v>
      </c>
      <c r="F90" s="127">
        <f t="shared" si="16"/>
        <v>0</v>
      </c>
      <c r="G90" s="14"/>
    </row>
    <row r="91" spans="2:7" ht="15.75">
      <c r="B91" s="16">
        <v>78</v>
      </c>
      <c r="C91" s="126">
        <f t="shared" si="13"/>
        <v>0</v>
      </c>
      <c r="D91" s="127">
        <f t="shared" si="14"/>
        <v>0</v>
      </c>
      <c r="E91" s="127">
        <f t="shared" si="15"/>
        <v>0</v>
      </c>
      <c r="F91" s="127">
        <f t="shared" si="16"/>
        <v>0</v>
      </c>
      <c r="G91" s="14"/>
    </row>
    <row r="92" spans="2:7" ht="15.75">
      <c r="B92" s="16">
        <v>79</v>
      </c>
      <c r="C92" s="126">
        <f t="shared" si="13"/>
        <v>0</v>
      </c>
      <c r="D92" s="127">
        <f t="shared" si="14"/>
        <v>0</v>
      </c>
      <c r="E92" s="127">
        <f t="shared" si="15"/>
        <v>0</v>
      </c>
      <c r="F92" s="127">
        <f t="shared" si="16"/>
        <v>0</v>
      </c>
      <c r="G92" s="14"/>
    </row>
    <row r="93" spans="2:7" ht="15.75">
      <c r="B93" s="16">
        <v>80</v>
      </c>
      <c r="C93" s="126">
        <f t="shared" si="13"/>
        <v>0</v>
      </c>
      <c r="D93" s="127">
        <f t="shared" si="14"/>
        <v>0</v>
      </c>
      <c r="E93" s="127">
        <f t="shared" si="15"/>
        <v>0</v>
      </c>
      <c r="F93" s="127">
        <f t="shared" si="16"/>
        <v>0</v>
      </c>
      <c r="G93" s="14"/>
    </row>
    <row r="94" spans="2:14" ht="15.75">
      <c r="B94" s="16">
        <v>81</v>
      </c>
      <c r="C94" s="126">
        <f t="shared" si="13"/>
        <v>0</v>
      </c>
      <c r="D94" s="127">
        <f t="shared" si="14"/>
        <v>0</v>
      </c>
      <c r="E94" s="127">
        <f t="shared" si="15"/>
        <v>0</v>
      </c>
      <c r="F94" s="127">
        <f t="shared" si="16"/>
        <v>0</v>
      </c>
      <c r="G94" s="14"/>
      <c r="H94" s="14"/>
      <c r="I94" s="14"/>
      <c r="J94" s="14"/>
      <c r="K94" s="14"/>
      <c r="L94" s="14"/>
      <c r="M94" s="14"/>
      <c r="N94" s="14"/>
    </row>
    <row r="95" spans="2:14" ht="15.75">
      <c r="B95" s="16">
        <v>82</v>
      </c>
      <c r="C95" s="126">
        <f t="shared" si="13"/>
        <v>0</v>
      </c>
      <c r="D95" s="127">
        <f t="shared" si="14"/>
        <v>0</v>
      </c>
      <c r="E95" s="127">
        <f t="shared" si="15"/>
        <v>0</v>
      </c>
      <c r="F95" s="127">
        <f t="shared" si="16"/>
        <v>0</v>
      </c>
      <c r="G95" s="14"/>
      <c r="H95" s="14"/>
      <c r="I95" s="14"/>
      <c r="J95" s="14"/>
      <c r="K95" s="14"/>
      <c r="L95" s="14"/>
      <c r="M95" s="14"/>
      <c r="N95" s="14"/>
    </row>
    <row r="96" spans="2:14" ht="15.75">
      <c r="B96" s="16">
        <v>83</v>
      </c>
      <c r="C96" s="126">
        <f t="shared" si="13"/>
        <v>0</v>
      </c>
      <c r="D96" s="127">
        <f t="shared" si="14"/>
        <v>0</v>
      </c>
      <c r="E96" s="127">
        <f t="shared" si="15"/>
        <v>0</v>
      </c>
      <c r="F96" s="127">
        <f t="shared" si="16"/>
        <v>0</v>
      </c>
      <c r="G96" s="14"/>
      <c r="H96" s="14"/>
      <c r="I96" s="14"/>
      <c r="J96" s="14"/>
      <c r="K96" s="14"/>
      <c r="L96" s="14"/>
      <c r="M96" s="14"/>
      <c r="N96" s="14"/>
    </row>
    <row r="97" spans="2:14" ht="15.75">
      <c r="B97" s="16">
        <v>84</v>
      </c>
      <c r="C97" s="126">
        <f t="shared" si="13"/>
        <v>0</v>
      </c>
      <c r="D97" s="127">
        <f t="shared" si="14"/>
        <v>0</v>
      </c>
      <c r="E97" s="127">
        <f t="shared" si="15"/>
        <v>0</v>
      </c>
      <c r="F97" s="127">
        <f t="shared" si="16"/>
        <v>0</v>
      </c>
      <c r="G97" s="14"/>
      <c r="H97" s="14"/>
      <c r="I97" s="14"/>
      <c r="J97" s="14"/>
      <c r="K97" s="14"/>
      <c r="L97" s="14"/>
      <c r="M97" s="14"/>
      <c r="N97" s="14"/>
    </row>
    <row r="98" spans="2:14" ht="15.75">
      <c r="B98" s="16">
        <v>85</v>
      </c>
      <c r="C98" s="126">
        <f t="shared" si="13"/>
        <v>0</v>
      </c>
      <c r="D98" s="127">
        <f t="shared" si="14"/>
        <v>0</v>
      </c>
      <c r="E98" s="127">
        <f t="shared" si="15"/>
        <v>0</v>
      </c>
      <c r="F98" s="127">
        <f t="shared" si="16"/>
        <v>0</v>
      </c>
      <c r="G98" s="14"/>
      <c r="H98" s="14"/>
      <c r="I98" s="14"/>
      <c r="J98" s="14"/>
      <c r="K98" s="14"/>
      <c r="L98" s="14"/>
      <c r="M98" s="14"/>
      <c r="N98" s="14"/>
    </row>
    <row r="99" spans="1:6" ht="15.75">
      <c r="A99" s="29"/>
      <c r="B99" s="16">
        <v>86</v>
      </c>
      <c r="C99" s="126">
        <f t="shared" si="13"/>
        <v>0</v>
      </c>
      <c r="D99" s="127">
        <f t="shared" si="14"/>
        <v>0</v>
      </c>
      <c r="E99" s="127">
        <f t="shared" si="15"/>
        <v>0</v>
      </c>
      <c r="F99" s="127">
        <f t="shared" si="16"/>
        <v>0</v>
      </c>
    </row>
    <row r="100" spans="1:6" ht="15.75">
      <c r="A100" s="14"/>
      <c r="B100" s="16">
        <v>87</v>
      </c>
      <c r="C100" s="126">
        <f t="shared" si="13"/>
        <v>0</v>
      </c>
      <c r="D100" s="127">
        <f t="shared" si="14"/>
        <v>0</v>
      </c>
      <c r="E100" s="127">
        <f t="shared" si="15"/>
        <v>0</v>
      </c>
      <c r="F100" s="127">
        <f t="shared" si="16"/>
        <v>0</v>
      </c>
    </row>
    <row r="101" spans="1:6" ht="15.75">
      <c r="A101" s="14"/>
      <c r="B101" s="16">
        <v>88</v>
      </c>
      <c r="C101" s="126">
        <f t="shared" si="13"/>
        <v>0</v>
      </c>
      <c r="D101" s="127">
        <f t="shared" si="14"/>
        <v>0</v>
      </c>
      <c r="E101" s="127">
        <f t="shared" si="15"/>
        <v>0</v>
      </c>
      <c r="F101" s="127">
        <f t="shared" si="16"/>
        <v>0</v>
      </c>
    </row>
    <row r="102" spans="1:6" ht="15.75">
      <c r="A102" s="14"/>
      <c r="B102" s="16">
        <v>89</v>
      </c>
      <c r="C102" s="126">
        <f t="shared" si="13"/>
        <v>0</v>
      </c>
      <c r="D102" s="127">
        <f t="shared" si="14"/>
        <v>0</v>
      </c>
      <c r="E102" s="127">
        <f t="shared" si="15"/>
        <v>0</v>
      </c>
      <c r="F102" s="127">
        <f t="shared" si="16"/>
        <v>0</v>
      </c>
    </row>
    <row r="103" spans="1:6" ht="15.75">
      <c r="A103" s="14"/>
      <c r="B103" s="16">
        <v>90</v>
      </c>
      <c r="C103" s="126">
        <f t="shared" si="13"/>
        <v>0</v>
      </c>
      <c r="D103" s="127">
        <f t="shared" si="14"/>
        <v>0</v>
      </c>
      <c r="E103" s="127">
        <f t="shared" si="15"/>
        <v>0</v>
      </c>
      <c r="F103" s="127">
        <f t="shared" si="16"/>
        <v>0</v>
      </c>
    </row>
    <row r="104" spans="1:6" ht="15.75">
      <c r="A104" s="14"/>
      <c r="B104" s="16">
        <v>91</v>
      </c>
      <c r="C104" s="126">
        <f t="shared" si="13"/>
        <v>0</v>
      </c>
      <c r="D104" s="127">
        <f t="shared" si="14"/>
        <v>0</v>
      </c>
      <c r="E104" s="127">
        <f t="shared" si="15"/>
        <v>0</v>
      </c>
      <c r="F104" s="127">
        <f t="shared" si="16"/>
        <v>0</v>
      </c>
    </row>
    <row r="105" spans="1:6" ht="15.75">
      <c r="A105" s="14"/>
      <c r="B105" s="16">
        <v>92</v>
      </c>
      <c r="C105" s="126">
        <f t="shared" si="13"/>
        <v>0</v>
      </c>
      <c r="D105" s="127">
        <f t="shared" si="14"/>
        <v>0</v>
      </c>
      <c r="E105" s="127">
        <f t="shared" si="15"/>
        <v>0</v>
      </c>
      <c r="F105" s="127">
        <f t="shared" si="16"/>
        <v>0</v>
      </c>
    </row>
    <row r="106" spans="1:6" ht="15.75">
      <c r="A106" s="14"/>
      <c r="B106" s="16">
        <v>93</v>
      </c>
      <c r="C106" s="126">
        <f t="shared" si="13"/>
        <v>0</v>
      </c>
      <c r="D106" s="127">
        <f t="shared" si="14"/>
        <v>0</v>
      </c>
      <c r="E106" s="127">
        <f t="shared" si="15"/>
        <v>0</v>
      </c>
      <c r="F106" s="127">
        <f t="shared" si="16"/>
        <v>0</v>
      </c>
    </row>
    <row r="107" spans="1:6" ht="15.75">
      <c r="A107" s="14"/>
      <c r="B107" s="16">
        <v>94</v>
      </c>
      <c r="C107" s="126">
        <f t="shared" si="13"/>
        <v>0</v>
      </c>
      <c r="D107" s="127">
        <f t="shared" si="14"/>
        <v>0</v>
      </c>
      <c r="E107" s="127">
        <f t="shared" si="15"/>
        <v>0</v>
      </c>
      <c r="F107" s="127">
        <f t="shared" si="16"/>
        <v>0</v>
      </c>
    </row>
    <row r="108" spans="1:6" ht="15.75">
      <c r="A108" s="14"/>
      <c r="B108" s="16">
        <v>95</v>
      </c>
      <c r="C108" s="126">
        <f t="shared" si="13"/>
        <v>0</v>
      </c>
      <c r="D108" s="127">
        <f t="shared" si="14"/>
        <v>0</v>
      </c>
      <c r="E108" s="127">
        <f t="shared" si="15"/>
        <v>0</v>
      </c>
      <c r="F108" s="127">
        <f t="shared" si="16"/>
        <v>0</v>
      </c>
    </row>
    <row r="109" spans="1:6" ht="15.75">
      <c r="A109" s="14"/>
      <c r="B109" s="16">
        <v>96</v>
      </c>
      <c r="C109" s="126">
        <f t="shared" si="13"/>
        <v>0</v>
      </c>
      <c r="D109" s="127">
        <f t="shared" si="14"/>
        <v>0</v>
      </c>
      <c r="E109" s="127">
        <f t="shared" si="15"/>
        <v>0</v>
      </c>
      <c r="F109" s="127">
        <f t="shared" si="16"/>
        <v>0</v>
      </c>
    </row>
    <row r="110" spans="1:6" ht="15.75">
      <c r="A110" s="14"/>
      <c r="B110" s="16">
        <v>97</v>
      </c>
      <c r="C110" s="126">
        <f t="shared" si="13"/>
        <v>0</v>
      </c>
      <c r="D110" s="127">
        <f t="shared" si="14"/>
        <v>0</v>
      </c>
      <c r="E110" s="127">
        <f t="shared" si="15"/>
        <v>0</v>
      </c>
      <c r="F110" s="127">
        <f t="shared" si="16"/>
        <v>0</v>
      </c>
    </row>
    <row r="111" spans="1:6" ht="15.75">
      <c r="A111" s="14"/>
      <c r="B111" s="16">
        <v>98</v>
      </c>
      <c r="C111" s="126">
        <f t="shared" si="13"/>
        <v>0</v>
      </c>
      <c r="D111" s="127">
        <f t="shared" si="14"/>
        <v>0</v>
      </c>
      <c r="E111" s="127">
        <f t="shared" si="15"/>
        <v>0</v>
      </c>
      <c r="F111" s="127">
        <f t="shared" si="16"/>
        <v>0</v>
      </c>
    </row>
    <row r="112" spans="1:6" ht="15.75">
      <c r="A112" s="14"/>
      <c r="B112" s="16">
        <v>99</v>
      </c>
      <c r="C112" s="126">
        <f t="shared" si="13"/>
        <v>0</v>
      </c>
      <c r="D112" s="127">
        <f t="shared" si="14"/>
        <v>0</v>
      </c>
      <c r="E112" s="127">
        <f t="shared" si="15"/>
        <v>0</v>
      </c>
      <c r="F112" s="127">
        <f t="shared" si="16"/>
        <v>0</v>
      </c>
    </row>
    <row r="113" spans="1:6" ht="15.75">
      <c r="A113" s="14"/>
      <c r="B113" s="16">
        <v>100</v>
      </c>
      <c r="C113" s="126">
        <f t="shared" si="13"/>
        <v>0</v>
      </c>
      <c r="D113" s="127">
        <f t="shared" si="14"/>
        <v>0</v>
      </c>
      <c r="E113" s="127">
        <f t="shared" si="15"/>
        <v>0</v>
      </c>
      <c r="F113" s="127">
        <f t="shared" si="16"/>
        <v>0</v>
      </c>
    </row>
    <row r="114" spans="1:6" ht="15.75">
      <c r="A114" s="14"/>
      <c r="B114" s="16">
        <v>101</v>
      </c>
      <c r="C114" s="126">
        <f t="shared" si="13"/>
        <v>0</v>
      </c>
      <c r="D114" s="127">
        <f t="shared" si="14"/>
        <v>0</v>
      </c>
      <c r="E114" s="127">
        <f t="shared" si="15"/>
        <v>0</v>
      </c>
      <c r="F114" s="127">
        <f t="shared" si="16"/>
        <v>0</v>
      </c>
    </row>
    <row r="115" spans="2:6" ht="15.75">
      <c r="B115" s="16">
        <v>102</v>
      </c>
      <c r="C115" s="126">
        <f t="shared" si="13"/>
        <v>0</v>
      </c>
      <c r="D115" s="127">
        <f t="shared" si="14"/>
        <v>0</v>
      </c>
      <c r="E115" s="127">
        <f t="shared" si="15"/>
        <v>0</v>
      </c>
      <c r="F115" s="127">
        <f t="shared" si="16"/>
        <v>0</v>
      </c>
    </row>
    <row r="116" spans="2:6" ht="15.75">
      <c r="B116" s="16">
        <v>103</v>
      </c>
      <c r="C116" s="126">
        <f t="shared" si="13"/>
        <v>0</v>
      </c>
      <c r="D116" s="127">
        <f t="shared" si="14"/>
        <v>0</v>
      </c>
      <c r="E116" s="127">
        <f t="shared" si="15"/>
        <v>0</v>
      </c>
      <c r="F116" s="127">
        <f t="shared" si="16"/>
        <v>0</v>
      </c>
    </row>
    <row r="117" spans="2:6" ht="15.75">
      <c r="B117" s="16">
        <v>104</v>
      </c>
      <c r="C117" s="126">
        <f t="shared" si="13"/>
        <v>0</v>
      </c>
      <c r="D117" s="127">
        <f t="shared" si="14"/>
        <v>0</v>
      </c>
      <c r="E117" s="127">
        <f t="shared" si="15"/>
        <v>0</v>
      </c>
      <c r="F117" s="127">
        <f t="shared" si="16"/>
        <v>0</v>
      </c>
    </row>
    <row r="118" spans="2:6" ht="15.75">
      <c r="B118" s="16">
        <v>105</v>
      </c>
      <c r="C118" s="126">
        <f t="shared" si="13"/>
        <v>0</v>
      </c>
      <c r="D118" s="127">
        <f t="shared" si="14"/>
        <v>0</v>
      </c>
      <c r="E118" s="127">
        <f t="shared" si="15"/>
        <v>0</v>
      </c>
      <c r="F118" s="127">
        <f t="shared" si="16"/>
        <v>0</v>
      </c>
    </row>
    <row r="119" spans="2:6" ht="15.75">
      <c r="B119" s="16">
        <v>106</v>
      </c>
      <c r="C119" s="126">
        <f t="shared" si="13"/>
        <v>0</v>
      </c>
      <c r="D119" s="127">
        <f t="shared" si="14"/>
        <v>0</v>
      </c>
      <c r="E119" s="127">
        <f t="shared" si="15"/>
        <v>0</v>
      </c>
      <c r="F119" s="127">
        <f t="shared" si="16"/>
        <v>0</v>
      </c>
    </row>
    <row r="120" spans="2:6" ht="15.75">
      <c r="B120" s="16">
        <v>107</v>
      </c>
      <c r="C120" s="126">
        <f t="shared" si="13"/>
        <v>0</v>
      </c>
      <c r="D120" s="127">
        <f t="shared" si="14"/>
        <v>0</v>
      </c>
      <c r="E120" s="127">
        <f t="shared" si="15"/>
        <v>0</v>
      </c>
      <c r="F120" s="127">
        <f t="shared" si="16"/>
        <v>0</v>
      </c>
    </row>
    <row r="121" spans="2:6" ht="15.75">
      <c r="B121" s="16">
        <v>108</v>
      </c>
      <c r="C121" s="126">
        <f t="shared" si="13"/>
        <v>0</v>
      </c>
      <c r="D121" s="127">
        <f t="shared" si="14"/>
        <v>0</v>
      </c>
      <c r="E121" s="127">
        <f t="shared" si="15"/>
        <v>0</v>
      </c>
      <c r="F121" s="127">
        <f t="shared" si="16"/>
        <v>0</v>
      </c>
    </row>
    <row r="122" spans="2:6" ht="15.75">
      <c r="B122" s="16">
        <v>109</v>
      </c>
      <c r="C122" s="126">
        <f t="shared" si="13"/>
        <v>0</v>
      </c>
      <c r="D122" s="127">
        <f t="shared" si="14"/>
        <v>0</v>
      </c>
      <c r="E122" s="127">
        <f t="shared" si="15"/>
        <v>0</v>
      </c>
      <c r="F122" s="127">
        <f t="shared" si="16"/>
        <v>0</v>
      </c>
    </row>
    <row r="123" spans="2:6" ht="15.75">
      <c r="B123" s="16">
        <v>110</v>
      </c>
      <c r="C123" s="126">
        <f t="shared" si="13"/>
        <v>0</v>
      </c>
      <c r="D123" s="127">
        <f t="shared" si="14"/>
        <v>0</v>
      </c>
      <c r="E123" s="127">
        <f t="shared" si="15"/>
        <v>0</v>
      </c>
      <c r="F123" s="127">
        <f t="shared" si="16"/>
        <v>0</v>
      </c>
    </row>
    <row r="124" spans="2:6" ht="15.75">
      <c r="B124" s="16">
        <v>111</v>
      </c>
      <c r="C124" s="126">
        <f t="shared" si="13"/>
        <v>0</v>
      </c>
      <c r="D124" s="127">
        <f t="shared" si="14"/>
        <v>0</v>
      </c>
      <c r="E124" s="127">
        <f t="shared" si="15"/>
        <v>0</v>
      </c>
      <c r="F124" s="127">
        <f t="shared" si="16"/>
        <v>0</v>
      </c>
    </row>
    <row r="125" spans="2:6" ht="15.75">
      <c r="B125" s="16">
        <v>112</v>
      </c>
      <c r="C125" s="126">
        <f t="shared" si="13"/>
        <v>0</v>
      </c>
      <c r="D125" s="127">
        <f t="shared" si="14"/>
        <v>0</v>
      </c>
      <c r="E125" s="127">
        <f t="shared" si="15"/>
        <v>0</v>
      </c>
      <c r="F125" s="127">
        <f t="shared" si="16"/>
        <v>0</v>
      </c>
    </row>
    <row r="126" spans="2:6" ht="15.75">
      <c r="B126" s="16">
        <v>113</v>
      </c>
      <c r="C126" s="126">
        <f t="shared" si="13"/>
        <v>0</v>
      </c>
      <c r="D126" s="127">
        <f t="shared" si="14"/>
        <v>0</v>
      </c>
      <c r="E126" s="127">
        <f t="shared" si="15"/>
        <v>0</v>
      </c>
      <c r="F126" s="127">
        <f t="shared" si="16"/>
        <v>0</v>
      </c>
    </row>
    <row r="127" spans="2:6" ht="15.75">
      <c r="B127" s="16">
        <v>114</v>
      </c>
      <c r="C127" s="126">
        <f t="shared" si="13"/>
        <v>0</v>
      </c>
      <c r="D127" s="127">
        <f t="shared" si="14"/>
        <v>0</v>
      </c>
      <c r="E127" s="127">
        <f t="shared" si="15"/>
        <v>0</v>
      </c>
      <c r="F127" s="127">
        <f t="shared" si="16"/>
        <v>0</v>
      </c>
    </row>
    <row r="128" spans="2:6" ht="15.75">
      <c r="B128" s="16">
        <v>115</v>
      </c>
      <c r="C128" s="126">
        <f t="shared" si="13"/>
        <v>0</v>
      </c>
      <c r="D128" s="127">
        <f t="shared" si="14"/>
        <v>0</v>
      </c>
      <c r="E128" s="127">
        <f t="shared" si="15"/>
        <v>0</v>
      </c>
      <c r="F128" s="127">
        <f t="shared" si="16"/>
        <v>0</v>
      </c>
    </row>
    <row r="129" spans="2:6" ht="15.75">
      <c r="B129" s="16">
        <v>116</v>
      </c>
      <c r="C129" s="126">
        <f t="shared" si="13"/>
        <v>0</v>
      </c>
      <c r="D129" s="127">
        <f t="shared" si="14"/>
        <v>0</v>
      </c>
      <c r="E129" s="127">
        <f t="shared" si="15"/>
        <v>0</v>
      </c>
      <c r="F129" s="127">
        <f t="shared" si="16"/>
        <v>0</v>
      </c>
    </row>
    <row r="130" spans="2:6" ht="15.75">
      <c r="B130" s="16">
        <v>117</v>
      </c>
      <c r="C130" s="126">
        <f t="shared" si="13"/>
        <v>0</v>
      </c>
      <c r="D130" s="127">
        <f t="shared" si="14"/>
        <v>0</v>
      </c>
      <c r="E130" s="127">
        <f t="shared" si="15"/>
        <v>0</v>
      </c>
      <c r="F130" s="127">
        <f t="shared" si="16"/>
        <v>0</v>
      </c>
    </row>
    <row r="131" spans="2:6" ht="15.75">
      <c r="B131" s="16">
        <v>118</v>
      </c>
      <c r="C131" s="126">
        <f t="shared" si="13"/>
        <v>0</v>
      </c>
      <c r="D131" s="127">
        <f t="shared" si="14"/>
        <v>0</v>
      </c>
      <c r="E131" s="127">
        <f t="shared" si="15"/>
        <v>0</v>
      </c>
      <c r="F131" s="127">
        <f t="shared" si="16"/>
        <v>0</v>
      </c>
    </row>
    <row r="132" spans="2:6" ht="15.75">
      <c r="B132" s="16">
        <v>119</v>
      </c>
      <c r="C132" s="126">
        <f t="shared" si="13"/>
        <v>0</v>
      </c>
      <c r="D132" s="127">
        <f t="shared" si="14"/>
        <v>0</v>
      </c>
      <c r="E132" s="127">
        <f t="shared" si="15"/>
        <v>0</v>
      </c>
      <c r="F132" s="127">
        <f t="shared" si="16"/>
        <v>0</v>
      </c>
    </row>
    <row r="133" spans="2:6" ht="15.75">
      <c r="B133" s="16">
        <v>120</v>
      </c>
      <c r="C133" s="126">
        <f t="shared" si="13"/>
        <v>0</v>
      </c>
      <c r="D133" s="127">
        <f t="shared" si="14"/>
        <v>0</v>
      </c>
      <c r="E133" s="127">
        <f t="shared" si="15"/>
        <v>0</v>
      </c>
      <c r="F133" s="127">
        <f t="shared" si="16"/>
        <v>0</v>
      </c>
    </row>
    <row r="134" spans="2:6" ht="15.75">
      <c r="B134" s="16">
        <v>121</v>
      </c>
      <c r="C134" s="126">
        <f t="shared" si="13"/>
        <v>0</v>
      </c>
      <c r="D134" s="127">
        <f t="shared" si="14"/>
        <v>0</v>
      </c>
      <c r="E134" s="127">
        <f t="shared" si="15"/>
        <v>0</v>
      </c>
      <c r="F134" s="127">
        <f t="shared" si="16"/>
        <v>0</v>
      </c>
    </row>
    <row r="135" spans="2:6" ht="15.75">
      <c r="B135" s="16">
        <v>122</v>
      </c>
      <c r="C135" s="126">
        <f t="shared" si="13"/>
        <v>0</v>
      </c>
      <c r="D135" s="127">
        <f t="shared" si="14"/>
        <v>0</v>
      </c>
      <c r="E135" s="127">
        <f t="shared" si="15"/>
        <v>0</v>
      </c>
      <c r="F135" s="127">
        <f t="shared" si="16"/>
        <v>0</v>
      </c>
    </row>
    <row r="136" spans="2:6" ht="15.75">
      <c r="B136" s="16">
        <v>123</v>
      </c>
      <c r="C136" s="126">
        <f t="shared" si="13"/>
        <v>0</v>
      </c>
      <c r="D136" s="127">
        <f t="shared" si="14"/>
        <v>0</v>
      </c>
      <c r="E136" s="127">
        <f t="shared" si="15"/>
        <v>0</v>
      </c>
      <c r="F136" s="127">
        <f t="shared" si="16"/>
        <v>0</v>
      </c>
    </row>
    <row r="137" spans="2:6" ht="15.75">
      <c r="B137" s="16">
        <v>124</v>
      </c>
      <c r="C137" s="126">
        <f t="shared" si="13"/>
        <v>0</v>
      </c>
      <c r="D137" s="127">
        <f t="shared" si="14"/>
        <v>0</v>
      </c>
      <c r="E137" s="127">
        <f t="shared" si="15"/>
        <v>0</v>
      </c>
      <c r="F137" s="127">
        <f t="shared" si="16"/>
        <v>0</v>
      </c>
    </row>
    <row r="138" spans="2:6" ht="15.75">
      <c r="B138" s="16">
        <v>125</v>
      </c>
      <c r="C138" s="126">
        <f t="shared" si="13"/>
        <v>0</v>
      </c>
      <c r="D138" s="127">
        <f t="shared" si="14"/>
        <v>0</v>
      </c>
      <c r="E138" s="127">
        <f t="shared" si="15"/>
        <v>0</v>
      </c>
      <c r="F138" s="127">
        <f t="shared" si="16"/>
        <v>0</v>
      </c>
    </row>
    <row r="139" spans="2:6" ht="15.75">
      <c r="B139" s="16">
        <v>126</v>
      </c>
      <c r="C139" s="126">
        <f t="shared" si="13"/>
        <v>0</v>
      </c>
      <c r="D139" s="127">
        <f t="shared" si="14"/>
        <v>0</v>
      </c>
      <c r="E139" s="127">
        <f t="shared" si="15"/>
        <v>0</v>
      </c>
      <c r="F139" s="127">
        <f t="shared" si="16"/>
        <v>0</v>
      </c>
    </row>
    <row r="140" spans="2:6" ht="15.75">
      <c r="B140" s="16">
        <v>127</v>
      </c>
      <c r="C140" s="126">
        <f t="shared" si="13"/>
        <v>0</v>
      </c>
      <c r="D140" s="127">
        <f t="shared" si="14"/>
        <v>0</v>
      </c>
      <c r="E140" s="127">
        <f t="shared" si="15"/>
        <v>0</v>
      </c>
      <c r="F140" s="127">
        <f t="shared" si="16"/>
        <v>0</v>
      </c>
    </row>
    <row r="141" spans="2:6" ht="15.75">
      <c r="B141" s="16">
        <v>128</v>
      </c>
      <c r="C141" s="126">
        <f t="shared" si="13"/>
        <v>0</v>
      </c>
      <c r="D141" s="127">
        <f t="shared" si="14"/>
        <v>0</v>
      </c>
      <c r="E141" s="127">
        <f t="shared" si="15"/>
        <v>0</v>
      </c>
      <c r="F141" s="127">
        <f t="shared" si="16"/>
        <v>0</v>
      </c>
    </row>
    <row r="142" spans="2:6" ht="15.75">
      <c r="B142" s="16">
        <v>129</v>
      </c>
      <c r="C142" s="126">
        <f t="shared" si="13"/>
        <v>0</v>
      </c>
      <c r="D142" s="127">
        <f t="shared" si="14"/>
        <v>0</v>
      </c>
      <c r="E142" s="127">
        <f t="shared" si="15"/>
        <v>0</v>
      </c>
      <c r="F142" s="127">
        <f t="shared" si="16"/>
        <v>0</v>
      </c>
    </row>
    <row r="143" spans="2:6" ht="15.75">
      <c r="B143" s="16">
        <v>130</v>
      </c>
      <c r="C143" s="126">
        <f t="shared" si="13"/>
        <v>0</v>
      </c>
      <c r="D143" s="127">
        <f t="shared" si="14"/>
        <v>0</v>
      </c>
      <c r="E143" s="127">
        <f t="shared" si="15"/>
        <v>0</v>
      </c>
      <c r="F143" s="127">
        <f t="shared" si="16"/>
        <v>0</v>
      </c>
    </row>
    <row r="144" spans="2:6" ht="15.75">
      <c r="B144" s="16">
        <v>131</v>
      </c>
      <c r="C144" s="126">
        <f aca="true" t="shared" si="17" ref="C144:C207">IF(F143&gt;$C$7,$C$7,F143+D144)</f>
        <v>0</v>
      </c>
      <c r="D144" s="127">
        <f aca="true" t="shared" si="18" ref="D144:D207">+$C$5*F143/12</f>
        <v>0</v>
      </c>
      <c r="E144" s="127">
        <f aca="true" t="shared" si="19" ref="E144:E207">+C144-D144</f>
        <v>0</v>
      </c>
      <c r="F144" s="127">
        <f aca="true" t="shared" si="20" ref="F144:F207">+F143-E144</f>
        <v>0</v>
      </c>
    </row>
    <row r="145" spans="2:6" ht="15.75">
      <c r="B145" s="16">
        <v>132</v>
      </c>
      <c r="C145" s="126">
        <f t="shared" si="17"/>
        <v>0</v>
      </c>
      <c r="D145" s="127">
        <f t="shared" si="18"/>
        <v>0</v>
      </c>
      <c r="E145" s="127">
        <f t="shared" si="19"/>
        <v>0</v>
      </c>
      <c r="F145" s="127">
        <f t="shared" si="20"/>
        <v>0</v>
      </c>
    </row>
    <row r="146" spans="2:6" ht="15.75">
      <c r="B146" s="16">
        <v>133</v>
      </c>
      <c r="C146" s="126">
        <f t="shared" si="17"/>
        <v>0</v>
      </c>
      <c r="D146" s="127">
        <f t="shared" si="18"/>
        <v>0</v>
      </c>
      <c r="E146" s="127">
        <f t="shared" si="19"/>
        <v>0</v>
      </c>
      <c r="F146" s="127">
        <f t="shared" si="20"/>
        <v>0</v>
      </c>
    </row>
    <row r="147" spans="2:6" ht="15.75">
      <c r="B147" s="16">
        <v>134</v>
      </c>
      <c r="C147" s="126">
        <f t="shared" si="17"/>
        <v>0</v>
      </c>
      <c r="D147" s="127">
        <f t="shared" si="18"/>
        <v>0</v>
      </c>
      <c r="E147" s="127">
        <f t="shared" si="19"/>
        <v>0</v>
      </c>
      <c r="F147" s="127">
        <f t="shared" si="20"/>
        <v>0</v>
      </c>
    </row>
    <row r="148" spans="2:6" ht="15.75">
      <c r="B148" s="16">
        <v>135</v>
      </c>
      <c r="C148" s="126">
        <f t="shared" si="17"/>
        <v>0</v>
      </c>
      <c r="D148" s="127">
        <f t="shared" si="18"/>
        <v>0</v>
      </c>
      <c r="E148" s="127">
        <f t="shared" si="19"/>
        <v>0</v>
      </c>
      <c r="F148" s="127">
        <f t="shared" si="20"/>
        <v>0</v>
      </c>
    </row>
    <row r="149" spans="2:6" ht="15.75">
      <c r="B149" s="16">
        <v>136</v>
      </c>
      <c r="C149" s="126">
        <f t="shared" si="17"/>
        <v>0</v>
      </c>
      <c r="D149" s="127">
        <f t="shared" si="18"/>
        <v>0</v>
      </c>
      <c r="E149" s="127">
        <f t="shared" si="19"/>
        <v>0</v>
      </c>
      <c r="F149" s="127">
        <f t="shared" si="20"/>
        <v>0</v>
      </c>
    </row>
    <row r="150" spans="2:6" ht="15.75">
      <c r="B150" s="16">
        <v>137</v>
      </c>
      <c r="C150" s="126">
        <f t="shared" si="17"/>
        <v>0</v>
      </c>
      <c r="D150" s="127">
        <f t="shared" si="18"/>
        <v>0</v>
      </c>
      <c r="E150" s="127">
        <f t="shared" si="19"/>
        <v>0</v>
      </c>
      <c r="F150" s="127">
        <f t="shared" si="20"/>
        <v>0</v>
      </c>
    </row>
    <row r="151" spans="2:6" ht="15.75">
      <c r="B151" s="16">
        <v>138</v>
      </c>
      <c r="C151" s="126">
        <f t="shared" si="17"/>
        <v>0</v>
      </c>
      <c r="D151" s="127">
        <f t="shared" si="18"/>
        <v>0</v>
      </c>
      <c r="E151" s="127">
        <f t="shared" si="19"/>
        <v>0</v>
      </c>
      <c r="F151" s="127">
        <f t="shared" si="20"/>
        <v>0</v>
      </c>
    </row>
    <row r="152" spans="2:6" ht="15.75">
      <c r="B152" s="16">
        <v>139</v>
      </c>
      <c r="C152" s="126">
        <f t="shared" si="17"/>
        <v>0</v>
      </c>
      <c r="D152" s="127">
        <f t="shared" si="18"/>
        <v>0</v>
      </c>
      <c r="E152" s="127">
        <f t="shared" si="19"/>
        <v>0</v>
      </c>
      <c r="F152" s="127">
        <f t="shared" si="20"/>
        <v>0</v>
      </c>
    </row>
    <row r="153" spans="2:6" ht="15.75">
      <c r="B153" s="16">
        <v>140</v>
      </c>
      <c r="C153" s="126">
        <f t="shared" si="17"/>
        <v>0</v>
      </c>
      <c r="D153" s="127">
        <f t="shared" si="18"/>
        <v>0</v>
      </c>
      <c r="E153" s="127">
        <f t="shared" si="19"/>
        <v>0</v>
      </c>
      <c r="F153" s="127">
        <f t="shared" si="20"/>
        <v>0</v>
      </c>
    </row>
    <row r="154" spans="2:6" ht="15.75">
      <c r="B154" s="16">
        <v>141</v>
      </c>
      <c r="C154" s="126">
        <f t="shared" si="17"/>
        <v>0</v>
      </c>
      <c r="D154" s="127">
        <f t="shared" si="18"/>
        <v>0</v>
      </c>
      <c r="E154" s="127">
        <f t="shared" si="19"/>
        <v>0</v>
      </c>
      <c r="F154" s="127">
        <f t="shared" si="20"/>
        <v>0</v>
      </c>
    </row>
    <row r="155" spans="2:6" ht="15.75">
      <c r="B155" s="16">
        <v>142</v>
      </c>
      <c r="C155" s="126">
        <f t="shared" si="17"/>
        <v>0</v>
      </c>
      <c r="D155" s="127">
        <f t="shared" si="18"/>
        <v>0</v>
      </c>
      <c r="E155" s="127">
        <f t="shared" si="19"/>
        <v>0</v>
      </c>
      <c r="F155" s="127">
        <f t="shared" si="20"/>
        <v>0</v>
      </c>
    </row>
    <row r="156" spans="2:6" ht="15.75">
      <c r="B156" s="16">
        <v>143</v>
      </c>
      <c r="C156" s="126">
        <f t="shared" si="17"/>
        <v>0</v>
      </c>
      <c r="D156" s="127">
        <f t="shared" si="18"/>
        <v>0</v>
      </c>
      <c r="E156" s="127">
        <f t="shared" si="19"/>
        <v>0</v>
      </c>
      <c r="F156" s="127">
        <f t="shared" si="20"/>
        <v>0</v>
      </c>
    </row>
    <row r="157" spans="2:6" ht="15.75">
      <c r="B157" s="16">
        <v>144</v>
      </c>
      <c r="C157" s="126">
        <f t="shared" si="17"/>
        <v>0</v>
      </c>
      <c r="D157" s="127">
        <f t="shared" si="18"/>
        <v>0</v>
      </c>
      <c r="E157" s="127">
        <f t="shared" si="19"/>
        <v>0</v>
      </c>
      <c r="F157" s="127">
        <f t="shared" si="20"/>
        <v>0</v>
      </c>
    </row>
    <row r="158" spans="2:6" ht="15.75">
      <c r="B158" s="16">
        <v>145</v>
      </c>
      <c r="C158" s="126">
        <f t="shared" si="17"/>
        <v>0</v>
      </c>
      <c r="D158" s="127">
        <f t="shared" si="18"/>
        <v>0</v>
      </c>
      <c r="E158" s="127">
        <f t="shared" si="19"/>
        <v>0</v>
      </c>
      <c r="F158" s="127">
        <f t="shared" si="20"/>
        <v>0</v>
      </c>
    </row>
    <row r="159" spans="2:6" ht="15.75">
      <c r="B159" s="16">
        <v>146</v>
      </c>
      <c r="C159" s="126">
        <f t="shared" si="17"/>
        <v>0</v>
      </c>
      <c r="D159" s="127">
        <f t="shared" si="18"/>
        <v>0</v>
      </c>
      <c r="E159" s="127">
        <f t="shared" si="19"/>
        <v>0</v>
      </c>
      <c r="F159" s="127">
        <f t="shared" si="20"/>
        <v>0</v>
      </c>
    </row>
    <row r="160" spans="2:6" ht="15.75">
      <c r="B160" s="16">
        <v>147</v>
      </c>
      <c r="C160" s="126">
        <f t="shared" si="17"/>
        <v>0</v>
      </c>
      <c r="D160" s="127">
        <f t="shared" si="18"/>
        <v>0</v>
      </c>
      <c r="E160" s="127">
        <f t="shared" si="19"/>
        <v>0</v>
      </c>
      <c r="F160" s="127">
        <f t="shared" si="20"/>
        <v>0</v>
      </c>
    </row>
    <row r="161" spans="2:6" ht="15.75">
      <c r="B161" s="16">
        <v>148</v>
      </c>
      <c r="C161" s="126">
        <f t="shared" si="17"/>
        <v>0</v>
      </c>
      <c r="D161" s="127">
        <f t="shared" si="18"/>
        <v>0</v>
      </c>
      <c r="E161" s="127">
        <f t="shared" si="19"/>
        <v>0</v>
      </c>
      <c r="F161" s="127">
        <f t="shared" si="20"/>
        <v>0</v>
      </c>
    </row>
    <row r="162" spans="2:6" ht="15.75">
      <c r="B162" s="16">
        <v>149</v>
      </c>
      <c r="C162" s="126">
        <f t="shared" si="17"/>
        <v>0</v>
      </c>
      <c r="D162" s="127">
        <f t="shared" si="18"/>
        <v>0</v>
      </c>
      <c r="E162" s="127">
        <f t="shared" si="19"/>
        <v>0</v>
      </c>
      <c r="F162" s="127">
        <f t="shared" si="20"/>
        <v>0</v>
      </c>
    </row>
    <row r="163" spans="2:6" ht="15.75">
      <c r="B163" s="16">
        <v>150</v>
      </c>
      <c r="C163" s="126">
        <f t="shared" si="17"/>
        <v>0</v>
      </c>
      <c r="D163" s="127">
        <f t="shared" si="18"/>
        <v>0</v>
      </c>
      <c r="E163" s="127">
        <f t="shared" si="19"/>
        <v>0</v>
      </c>
      <c r="F163" s="127">
        <f t="shared" si="20"/>
        <v>0</v>
      </c>
    </row>
    <row r="164" spans="2:6" ht="15.75">
      <c r="B164" s="16">
        <v>151</v>
      </c>
      <c r="C164" s="126">
        <f t="shared" si="17"/>
        <v>0</v>
      </c>
      <c r="D164" s="127">
        <f t="shared" si="18"/>
        <v>0</v>
      </c>
      <c r="E164" s="127">
        <f t="shared" si="19"/>
        <v>0</v>
      </c>
      <c r="F164" s="127">
        <f t="shared" si="20"/>
        <v>0</v>
      </c>
    </row>
    <row r="165" spans="2:6" ht="15.75">
      <c r="B165" s="16">
        <v>152</v>
      </c>
      <c r="C165" s="126">
        <f t="shared" si="17"/>
        <v>0</v>
      </c>
      <c r="D165" s="127">
        <f t="shared" si="18"/>
        <v>0</v>
      </c>
      <c r="E165" s="127">
        <f t="shared" si="19"/>
        <v>0</v>
      </c>
      <c r="F165" s="127">
        <f t="shared" si="20"/>
        <v>0</v>
      </c>
    </row>
    <row r="166" spans="2:6" ht="15.75">
      <c r="B166" s="16">
        <v>153</v>
      </c>
      <c r="C166" s="126">
        <f t="shared" si="17"/>
        <v>0</v>
      </c>
      <c r="D166" s="127">
        <f t="shared" si="18"/>
        <v>0</v>
      </c>
      <c r="E166" s="127">
        <f t="shared" si="19"/>
        <v>0</v>
      </c>
      <c r="F166" s="127">
        <f t="shared" si="20"/>
        <v>0</v>
      </c>
    </row>
    <row r="167" spans="2:6" ht="15.75">
      <c r="B167" s="16">
        <v>154</v>
      </c>
      <c r="C167" s="126">
        <f t="shared" si="17"/>
        <v>0</v>
      </c>
      <c r="D167" s="127">
        <f t="shared" si="18"/>
        <v>0</v>
      </c>
      <c r="E167" s="127">
        <f t="shared" si="19"/>
        <v>0</v>
      </c>
      <c r="F167" s="127">
        <f t="shared" si="20"/>
        <v>0</v>
      </c>
    </row>
    <row r="168" spans="2:6" ht="15.75">
      <c r="B168" s="16">
        <v>155</v>
      </c>
      <c r="C168" s="126">
        <f t="shared" si="17"/>
        <v>0</v>
      </c>
      <c r="D168" s="127">
        <f t="shared" si="18"/>
        <v>0</v>
      </c>
      <c r="E168" s="127">
        <f t="shared" si="19"/>
        <v>0</v>
      </c>
      <c r="F168" s="127">
        <f t="shared" si="20"/>
        <v>0</v>
      </c>
    </row>
    <row r="169" spans="2:6" ht="15.75">
      <c r="B169" s="16">
        <v>156</v>
      </c>
      <c r="C169" s="126">
        <f t="shared" si="17"/>
        <v>0</v>
      </c>
      <c r="D169" s="127">
        <f t="shared" si="18"/>
        <v>0</v>
      </c>
      <c r="E169" s="127">
        <f t="shared" si="19"/>
        <v>0</v>
      </c>
      <c r="F169" s="127">
        <f t="shared" si="20"/>
        <v>0</v>
      </c>
    </row>
    <row r="170" spans="2:6" ht="15.75">
      <c r="B170" s="16">
        <v>157</v>
      </c>
      <c r="C170" s="126">
        <f t="shared" si="17"/>
        <v>0</v>
      </c>
      <c r="D170" s="127">
        <f t="shared" si="18"/>
        <v>0</v>
      </c>
      <c r="E170" s="127">
        <f t="shared" si="19"/>
        <v>0</v>
      </c>
      <c r="F170" s="127">
        <f t="shared" si="20"/>
        <v>0</v>
      </c>
    </row>
    <row r="171" spans="2:6" ht="15.75">
      <c r="B171" s="16">
        <v>158</v>
      </c>
      <c r="C171" s="126">
        <f t="shared" si="17"/>
        <v>0</v>
      </c>
      <c r="D171" s="127">
        <f t="shared" si="18"/>
        <v>0</v>
      </c>
      <c r="E171" s="127">
        <f t="shared" si="19"/>
        <v>0</v>
      </c>
      <c r="F171" s="127">
        <f t="shared" si="20"/>
        <v>0</v>
      </c>
    </row>
    <row r="172" spans="2:6" ht="15.75">
      <c r="B172" s="16">
        <v>159</v>
      </c>
      <c r="C172" s="126">
        <f t="shared" si="17"/>
        <v>0</v>
      </c>
      <c r="D172" s="127">
        <f t="shared" si="18"/>
        <v>0</v>
      </c>
      <c r="E172" s="127">
        <f t="shared" si="19"/>
        <v>0</v>
      </c>
      <c r="F172" s="127">
        <f t="shared" si="20"/>
        <v>0</v>
      </c>
    </row>
    <row r="173" spans="2:6" ht="15.75">
      <c r="B173" s="16">
        <v>160</v>
      </c>
      <c r="C173" s="126">
        <f t="shared" si="17"/>
        <v>0</v>
      </c>
      <c r="D173" s="127">
        <f t="shared" si="18"/>
        <v>0</v>
      </c>
      <c r="E173" s="127">
        <f t="shared" si="19"/>
        <v>0</v>
      </c>
      <c r="F173" s="127">
        <f t="shared" si="20"/>
        <v>0</v>
      </c>
    </row>
    <row r="174" spans="2:6" ht="15.75">
      <c r="B174" s="16">
        <v>161</v>
      </c>
      <c r="C174" s="126">
        <f t="shared" si="17"/>
        <v>0</v>
      </c>
      <c r="D174" s="127">
        <f t="shared" si="18"/>
        <v>0</v>
      </c>
      <c r="E174" s="127">
        <f t="shared" si="19"/>
        <v>0</v>
      </c>
      <c r="F174" s="127">
        <f t="shared" si="20"/>
        <v>0</v>
      </c>
    </row>
    <row r="175" spans="2:6" ht="15.75">
      <c r="B175" s="16">
        <v>162</v>
      </c>
      <c r="C175" s="126">
        <f t="shared" si="17"/>
        <v>0</v>
      </c>
      <c r="D175" s="127">
        <f t="shared" si="18"/>
        <v>0</v>
      </c>
      <c r="E175" s="127">
        <f t="shared" si="19"/>
        <v>0</v>
      </c>
      <c r="F175" s="127">
        <f t="shared" si="20"/>
        <v>0</v>
      </c>
    </row>
    <row r="176" spans="2:6" ht="15.75">
      <c r="B176" s="16">
        <v>163</v>
      </c>
      <c r="C176" s="126">
        <f t="shared" si="17"/>
        <v>0</v>
      </c>
      <c r="D176" s="127">
        <f t="shared" si="18"/>
        <v>0</v>
      </c>
      <c r="E176" s="127">
        <f t="shared" si="19"/>
        <v>0</v>
      </c>
      <c r="F176" s="127">
        <f t="shared" si="20"/>
        <v>0</v>
      </c>
    </row>
    <row r="177" spans="2:6" ht="15.75">
      <c r="B177" s="16">
        <v>164</v>
      </c>
      <c r="C177" s="126">
        <f t="shared" si="17"/>
        <v>0</v>
      </c>
      <c r="D177" s="127">
        <f t="shared" si="18"/>
        <v>0</v>
      </c>
      <c r="E177" s="127">
        <f t="shared" si="19"/>
        <v>0</v>
      </c>
      <c r="F177" s="127">
        <f t="shared" si="20"/>
        <v>0</v>
      </c>
    </row>
    <row r="178" spans="2:6" ht="15.75">
      <c r="B178" s="16">
        <v>165</v>
      </c>
      <c r="C178" s="126">
        <f t="shared" si="17"/>
        <v>0</v>
      </c>
      <c r="D178" s="127">
        <f t="shared" si="18"/>
        <v>0</v>
      </c>
      <c r="E178" s="127">
        <f t="shared" si="19"/>
        <v>0</v>
      </c>
      <c r="F178" s="127">
        <f t="shared" si="20"/>
        <v>0</v>
      </c>
    </row>
    <row r="179" spans="2:6" ht="15.75">
      <c r="B179" s="16">
        <v>166</v>
      </c>
      <c r="C179" s="126">
        <f t="shared" si="17"/>
        <v>0</v>
      </c>
      <c r="D179" s="127">
        <f t="shared" si="18"/>
        <v>0</v>
      </c>
      <c r="E179" s="127">
        <f t="shared" si="19"/>
        <v>0</v>
      </c>
      <c r="F179" s="127">
        <f t="shared" si="20"/>
        <v>0</v>
      </c>
    </row>
    <row r="180" spans="2:6" ht="15.75">
      <c r="B180" s="16">
        <v>167</v>
      </c>
      <c r="C180" s="126">
        <f t="shared" si="17"/>
        <v>0</v>
      </c>
      <c r="D180" s="127">
        <f t="shared" si="18"/>
        <v>0</v>
      </c>
      <c r="E180" s="127">
        <f t="shared" si="19"/>
        <v>0</v>
      </c>
      <c r="F180" s="127">
        <f t="shared" si="20"/>
        <v>0</v>
      </c>
    </row>
    <row r="181" spans="2:6" ht="15.75">
      <c r="B181" s="16">
        <v>168</v>
      </c>
      <c r="C181" s="126">
        <f t="shared" si="17"/>
        <v>0</v>
      </c>
      <c r="D181" s="127">
        <f t="shared" si="18"/>
        <v>0</v>
      </c>
      <c r="E181" s="127">
        <f t="shared" si="19"/>
        <v>0</v>
      </c>
      <c r="F181" s="127">
        <f t="shared" si="20"/>
        <v>0</v>
      </c>
    </row>
    <row r="182" spans="2:6" ht="15.75">
      <c r="B182" s="16">
        <v>169</v>
      </c>
      <c r="C182" s="126">
        <f t="shared" si="17"/>
        <v>0</v>
      </c>
      <c r="D182" s="127">
        <f t="shared" si="18"/>
        <v>0</v>
      </c>
      <c r="E182" s="127">
        <f t="shared" si="19"/>
        <v>0</v>
      </c>
      <c r="F182" s="127">
        <f t="shared" si="20"/>
        <v>0</v>
      </c>
    </row>
    <row r="183" spans="2:6" ht="15.75">
      <c r="B183" s="16">
        <v>170</v>
      </c>
      <c r="C183" s="126">
        <f t="shared" si="17"/>
        <v>0</v>
      </c>
      <c r="D183" s="127">
        <f t="shared" si="18"/>
        <v>0</v>
      </c>
      <c r="E183" s="127">
        <f t="shared" si="19"/>
        <v>0</v>
      </c>
      <c r="F183" s="127">
        <f t="shared" si="20"/>
        <v>0</v>
      </c>
    </row>
    <row r="184" spans="2:6" ht="15.75">
      <c r="B184" s="16">
        <v>171</v>
      </c>
      <c r="C184" s="126">
        <f t="shared" si="17"/>
        <v>0</v>
      </c>
      <c r="D184" s="127">
        <f t="shared" si="18"/>
        <v>0</v>
      </c>
      <c r="E184" s="127">
        <f t="shared" si="19"/>
        <v>0</v>
      </c>
      <c r="F184" s="127">
        <f t="shared" si="20"/>
        <v>0</v>
      </c>
    </row>
    <row r="185" spans="2:6" ht="15.75">
      <c r="B185" s="16">
        <v>172</v>
      </c>
      <c r="C185" s="126">
        <f t="shared" si="17"/>
        <v>0</v>
      </c>
      <c r="D185" s="127">
        <f t="shared" si="18"/>
        <v>0</v>
      </c>
      <c r="E185" s="127">
        <f t="shared" si="19"/>
        <v>0</v>
      </c>
      <c r="F185" s="127">
        <f t="shared" si="20"/>
        <v>0</v>
      </c>
    </row>
    <row r="186" spans="2:6" ht="15.75">
      <c r="B186" s="16">
        <v>173</v>
      </c>
      <c r="C186" s="126">
        <f t="shared" si="17"/>
        <v>0</v>
      </c>
      <c r="D186" s="127">
        <f t="shared" si="18"/>
        <v>0</v>
      </c>
      <c r="E186" s="127">
        <f t="shared" si="19"/>
        <v>0</v>
      </c>
      <c r="F186" s="127">
        <f t="shared" si="20"/>
        <v>0</v>
      </c>
    </row>
    <row r="187" spans="2:6" ht="15.75">
      <c r="B187" s="16">
        <v>174</v>
      </c>
      <c r="C187" s="126">
        <f t="shared" si="17"/>
        <v>0</v>
      </c>
      <c r="D187" s="127">
        <f t="shared" si="18"/>
        <v>0</v>
      </c>
      <c r="E187" s="127">
        <f t="shared" si="19"/>
        <v>0</v>
      </c>
      <c r="F187" s="127">
        <f t="shared" si="20"/>
        <v>0</v>
      </c>
    </row>
    <row r="188" spans="2:6" ht="15.75">
      <c r="B188" s="16">
        <v>175</v>
      </c>
      <c r="C188" s="126">
        <f t="shared" si="17"/>
        <v>0</v>
      </c>
      <c r="D188" s="127">
        <f t="shared" si="18"/>
        <v>0</v>
      </c>
      <c r="E188" s="127">
        <f t="shared" si="19"/>
        <v>0</v>
      </c>
      <c r="F188" s="127">
        <f t="shared" si="20"/>
        <v>0</v>
      </c>
    </row>
    <row r="189" spans="2:6" ht="15.75">
      <c r="B189" s="16">
        <v>176</v>
      </c>
      <c r="C189" s="126">
        <f t="shared" si="17"/>
        <v>0</v>
      </c>
      <c r="D189" s="127">
        <f t="shared" si="18"/>
        <v>0</v>
      </c>
      <c r="E189" s="127">
        <f t="shared" si="19"/>
        <v>0</v>
      </c>
      <c r="F189" s="127">
        <f t="shared" si="20"/>
        <v>0</v>
      </c>
    </row>
    <row r="190" spans="2:6" ht="15.75">
      <c r="B190" s="16">
        <v>177</v>
      </c>
      <c r="C190" s="126">
        <f t="shared" si="17"/>
        <v>0</v>
      </c>
      <c r="D190" s="127">
        <f t="shared" si="18"/>
        <v>0</v>
      </c>
      <c r="E190" s="127">
        <f t="shared" si="19"/>
        <v>0</v>
      </c>
      <c r="F190" s="127">
        <f t="shared" si="20"/>
        <v>0</v>
      </c>
    </row>
    <row r="191" spans="2:6" ht="15.75">
      <c r="B191" s="16">
        <v>178</v>
      </c>
      <c r="C191" s="126">
        <f t="shared" si="17"/>
        <v>0</v>
      </c>
      <c r="D191" s="127">
        <f t="shared" si="18"/>
        <v>0</v>
      </c>
      <c r="E191" s="127">
        <f t="shared" si="19"/>
        <v>0</v>
      </c>
      <c r="F191" s="127">
        <f t="shared" si="20"/>
        <v>0</v>
      </c>
    </row>
    <row r="192" spans="2:6" ht="15.75">
      <c r="B192" s="16">
        <v>179</v>
      </c>
      <c r="C192" s="126">
        <f t="shared" si="17"/>
        <v>0</v>
      </c>
      <c r="D192" s="127">
        <f t="shared" si="18"/>
        <v>0</v>
      </c>
      <c r="E192" s="127">
        <f t="shared" si="19"/>
        <v>0</v>
      </c>
      <c r="F192" s="127">
        <f t="shared" si="20"/>
        <v>0</v>
      </c>
    </row>
    <row r="193" spans="2:6" ht="15.75">
      <c r="B193" s="16">
        <v>180</v>
      </c>
      <c r="C193" s="126">
        <f t="shared" si="17"/>
        <v>0</v>
      </c>
      <c r="D193" s="127">
        <f t="shared" si="18"/>
        <v>0</v>
      </c>
      <c r="E193" s="127">
        <f t="shared" si="19"/>
        <v>0</v>
      </c>
      <c r="F193" s="127">
        <f t="shared" si="20"/>
        <v>0</v>
      </c>
    </row>
    <row r="194" spans="2:6" ht="15.75">
      <c r="B194" s="16">
        <v>181</v>
      </c>
      <c r="C194" s="126">
        <f t="shared" si="17"/>
        <v>0</v>
      </c>
      <c r="D194" s="127">
        <f t="shared" si="18"/>
        <v>0</v>
      </c>
      <c r="E194" s="127">
        <f t="shared" si="19"/>
        <v>0</v>
      </c>
      <c r="F194" s="127">
        <f t="shared" si="20"/>
        <v>0</v>
      </c>
    </row>
    <row r="195" spans="2:6" ht="15.75">
      <c r="B195" s="16">
        <v>182</v>
      </c>
      <c r="C195" s="126">
        <f t="shared" si="17"/>
        <v>0</v>
      </c>
      <c r="D195" s="127">
        <f t="shared" si="18"/>
        <v>0</v>
      </c>
      <c r="E195" s="127">
        <f t="shared" si="19"/>
        <v>0</v>
      </c>
      <c r="F195" s="127">
        <f t="shared" si="20"/>
        <v>0</v>
      </c>
    </row>
    <row r="196" spans="2:6" ht="15.75">
      <c r="B196" s="16">
        <v>183</v>
      </c>
      <c r="C196" s="126">
        <f t="shared" si="17"/>
        <v>0</v>
      </c>
      <c r="D196" s="127">
        <f t="shared" si="18"/>
        <v>0</v>
      </c>
      <c r="E196" s="127">
        <f t="shared" si="19"/>
        <v>0</v>
      </c>
      <c r="F196" s="127">
        <f t="shared" si="20"/>
        <v>0</v>
      </c>
    </row>
    <row r="197" spans="2:6" ht="15.75">
      <c r="B197" s="16">
        <v>184</v>
      </c>
      <c r="C197" s="126">
        <f t="shared" si="17"/>
        <v>0</v>
      </c>
      <c r="D197" s="127">
        <f t="shared" si="18"/>
        <v>0</v>
      </c>
      <c r="E197" s="127">
        <f t="shared" si="19"/>
        <v>0</v>
      </c>
      <c r="F197" s="127">
        <f t="shared" si="20"/>
        <v>0</v>
      </c>
    </row>
    <row r="198" spans="2:6" ht="15.75">
      <c r="B198" s="16">
        <v>185</v>
      </c>
      <c r="C198" s="126">
        <f t="shared" si="17"/>
        <v>0</v>
      </c>
      <c r="D198" s="127">
        <f t="shared" si="18"/>
        <v>0</v>
      </c>
      <c r="E198" s="127">
        <f t="shared" si="19"/>
        <v>0</v>
      </c>
      <c r="F198" s="127">
        <f t="shared" si="20"/>
        <v>0</v>
      </c>
    </row>
    <row r="199" spans="2:6" ht="15.75">
      <c r="B199" s="16">
        <v>186</v>
      </c>
      <c r="C199" s="126">
        <f t="shared" si="17"/>
        <v>0</v>
      </c>
      <c r="D199" s="127">
        <f t="shared" si="18"/>
        <v>0</v>
      </c>
      <c r="E199" s="127">
        <f t="shared" si="19"/>
        <v>0</v>
      </c>
      <c r="F199" s="127">
        <f t="shared" si="20"/>
        <v>0</v>
      </c>
    </row>
    <row r="200" spans="2:6" ht="15.75">
      <c r="B200" s="16">
        <v>187</v>
      </c>
      <c r="C200" s="126">
        <f t="shared" si="17"/>
        <v>0</v>
      </c>
      <c r="D200" s="127">
        <f t="shared" si="18"/>
        <v>0</v>
      </c>
      <c r="E200" s="127">
        <f t="shared" si="19"/>
        <v>0</v>
      </c>
      <c r="F200" s="127">
        <f t="shared" si="20"/>
        <v>0</v>
      </c>
    </row>
    <row r="201" spans="2:6" ht="15.75">
      <c r="B201" s="16">
        <v>188</v>
      </c>
      <c r="C201" s="126">
        <f t="shared" si="17"/>
        <v>0</v>
      </c>
      <c r="D201" s="127">
        <f t="shared" si="18"/>
        <v>0</v>
      </c>
      <c r="E201" s="127">
        <f t="shared" si="19"/>
        <v>0</v>
      </c>
      <c r="F201" s="127">
        <f t="shared" si="20"/>
        <v>0</v>
      </c>
    </row>
    <row r="202" spans="2:6" ht="15.75">
      <c r="B202" s="16">
        <v>189</v>
      </c>
      <c r="C202" s="126">
        <f t="shared" si="17"/>
        <v>0</v>
      </c>
      <c r="D202" s="127">
        <f t="shared" si="18"/>
        <v>0</v>
      </c>
      <c r="E202" s="127">
        <f t="shared" si="19"/>
        <v>0</v>
      </c>
      <c r="F202" s="127">
        <f t="shared" si="20"/>
        <v>0</v>
      </c>
    </row>
    <row r="203" spans="2:6" ht="15.75">
      <c r="B203" s="16">
        <v>190</v>
      </c>
      <c r="C203" s="126">
        <f t="shared" si="17"/>
        <v>0</v>
      </c>
      <c r="D203" s="127">
        <f t="shared" si="18"/>
        <v>0</v>
      </c>
      <c r="E203" s="127">
        <f t="shared" si="19"/>
        <v>0</v>
      </c>
      <c r="F203" s="127">
        <f t="shared" si="20"/>
        <v>0</v>
      </c>
    </row>
    <row r="204" spans="2:6" ht="15.75">
      <c r="B204" s="16">
        <v>191</v>
      </c>
      <c r="C204" s="126">
        <f t="shared" si="17"/>
        <v>0</v>
      </c>
      <c r="D204" s="127">
        <f t="shared" si="18"/>
        <v>0</v>
      </c>
      <c r="E204" s="127">
        <f t="shared" si="19"/>
        <v>0</v>
      </c>
      <c r="F204" s="127">
        <f t="shared" si="20"/>
        <v>0</v>
      </c>
    </row>
    <row r="205" spans="2:6" ht="15.75">
      <c r="B205" s="16">
        <v>192</v>
      </c>
      <c r="C205" s="126">
        <f t="shared" si="17"/>
        <v>0</v>
      </c>
      <c r="D205" s="127">
        <f t="shared" si="18"/>
        <v>0</v>
      </c>
      <c r="E205" s="127">
        <f t="shared" si="19"/>
        <v>0</v>
      </c>
      <c r="F205" s="127">
        <f t="shared" si="20"/>
        <v>0</v>
      </c>
    </row>
    <row r="206" spans="2:6" ht="15.75">
      <c r="B206" s="16">
        <v>193</v>
      </c>
      <c r="C206" s="126">
        <f t="shared" si="17"/>
        <v>0</v>
      </c>
      <c r="D206" s="127">
        <f t="shared" si="18"/>
        <v>0</v>
      </c>
      <c r="E206" s="127">
        <f t="shared" si="19"/>
        <v>0</v>
      </c>
      <c r="F206" s="127">
        <f t="shared" si="20"/>
        <v>0</v>
      </c>
    </row>
    <row r="207" spans="2:6" ht="15.75">
      <c r="B207" s="16">
        <v>194</v>
      </c>
      <c r="C207" s="126">
        <f t="shared" si="17"/>
        <v>0</v>
      </c>
      <c r="D207" s="127">
        <f t="shared" si="18"/>
        <v>0</v>
      </c>
      <c r="E207" s="127">
        <f t="shared" si="19"/>
        <v>0</v>
      </c>
      <c r="F207" s="127">
        <f t="shared" si="20"/>
        <v>0</v>
      </c>
    </row>
    <row r="208" spans="2:6" ht="15.75">
      <c r="B208" s="16">
        <v>195</v>
      </c>
      <c r="C208" s="126">
        <f aca="true" t="shared" si="21" ref="C208:C271">IF(F207&gt;$C$7,$C$7,F207+D208)</f>
        <v>0</v>
      </c>
      <c r="D208" s="127">
        <f aca="true" t="shared" si="22" ref="D208:D271">+$C$5*F207/12</f>
        <v>0</v>
      </c>
      <c r="E208" s="127">
        <f aca="true" t="shared" si="23" ref="E208:E271">+C208-D208</f>
        <v>0</v>
      </c>
      <c r="F208" s="127">
        <f aca="true" t="shared" si="24" ref="F208:F271">+F207-E208</f>
        <v>0</v>
      </c>
    </row>
    <row r="209" spans="2:6" ht="15.75">
      <c r="B209" s="16">
        <v>196</v>
      </c>
      <c r="C209" s="126">
        <f t="shared" si="21"/>
        <v>0</v>
      </c>
      <c r="D209" s="127">
        <f t="shared" si="22"/>
        <v>0</v>
      </c>
      <c r="E209" s="127">
        <f t="shared" si="23"/>
        <v>0</v>
      </c>
      <c r="F209" s="127">
        <f t="shared" si="24"/>
        <v>0</v>
      </c>
    </row>
    <row r="210" spans="2:6" ht="15.75">
      <c r="B210" s="16">
        <v>197</v>
      </c>
      <c r="C210" s="126">
        <f t="shared" si="21"/>
        <v>0</v>
      </c>
      <c r="D210" s="127">
        <f t="shared" si="22"/>
        <v>0</v>
      </c>
      <c r="E210" s="127">
        <f t="shared" si="23"/>
        <v>0</v>
      </c>
      <c r="F210" s="127">
        <f t="shared" si="24"/>
        <v>0</v>
      </c>
    </row>
    <row r="211" spans="2:6" ht="15.75">
      <c r="B211" s="16">
        <v>198</v>
      </c>
      <c r="C211" s="126">
        <f t="shared" si="21"/>
        <v>0</v>
      </c>
      <c r="D211" s="127">
        <f t="shared" si="22"/>
        <v>0</v>
      </c>
      <c r="E211" s="127">
        <f t="shared" si="23"/>
        <v>0</v>
      </c>
      <c r="F211" s="127">
        <f t="shared" si="24"/>
        <v>0</v>
      </c>
    </row>
    <row r="212" spans="2:6" ht="15.75">
      <c r="B212" s="16">
        <v>199</v>
      </c>
      <c r="C212" s="126">
        <f t="shared" si="21"/>
        <v>0</v>
      </c>
      <c r="D212" s="127">
        <f t="shared" si="22"/>
        <v>0</v>
      </c>
      <c r="E212" s="127">
        <f t="shared" si="23"/>
        <v>0</v>
      </c>
      <c r="F212" s="127">
        <f t="shared" si="24"/>
        <v>0</v>
      </c>
    </row>
    <row r="213" spans="2:6" ht="15.75">
      <c r="B213" s="16">
        <v>200</v>
      </c>
      <c r="C213" s="126">
        <f t="shared" si="21"/>
        <v>0</v>
      </c>
      <c r="D213" s="127">
        <f t="shared" si="22"/>
        <v>0</v>
      </c>
      <c r="E213" s="127">
        <f t="shared" si="23"/>
        <v>0</v>
      </c>
      <c r="F213" s="127">
        <f t="shared" si="24"/>
        <v>0</v>
      </c>
    </row>
    <row r="214" spans="2:6" ht="15.75">
      <c r="B214" s="16">
        <v>201</v>
      </c>
      <c r="C214" s="126">
        <f t="shared" si="21"/>
        <v>0</v>
      </c>
      <c r="D214" s="127">
        <f t="shared" si="22"/>
        <v>0</v>
      </c>
      <c r="E214" s="127">
        <f t="shared" si="23"/>
        <v>0</v>
      </c>
      <c r="F214" s="127">
        <f t="shared" si="24"/>
        <v>0</v>
      </c>
    </row>
    <row r="215" spans="2:6" ht="15.75">
      <c r="B215" s="16">
        <v>202</v>
      </c>
      <c r="C215" s="126">
        <f t="shared" si="21"/>
        <v>0</v>
      </c>
      <c r="D215" s="127">
        <f t="shared" si="22"/>
        <v>0</v>
      </c>
      <c r="E215" s="127">
        <f t="shared" si="23"/>
        <v>0</v>
      </c>
      <c r="F215" s="127">
        <f t="shared" si="24"/>
        <v>0</v>
      </c>
    </row>
    <row r="216" spans="2:6" ht="15.75">
      <c r="B216" s="16">
        <v>203</v>
      </c>
      <c r="C216" s="126">
        <f t="shared" si="21"/>
        <v>0</v>
      </c>
      <c r="D216" s="127">
        <f t="shared" si="22"/>
        <v>0</v>
      </c>
      <c r="E216" s="127">
        <f t="shared" si="23"/>
        <v>0</v>
      </c>
      <c r="F216" s="127">
        <f t="shared" si="24"/>
        <v>0</v>
      </c>
    </row>
    <row r="217" spans="2:6" ht="15.75">
      <c r="B217" s="16">
        <v>204</v>
      </c>
      <c r="C217" s="126">
        <f t="shared" si="21"/>
        <v>0</v>
      </c>
      <c r="D217" s="127">
        <f t="shared" si="22"/>
        <v>0</v>
      </c>
      <c r="E217" s="127">
        <f t="shared" si="23"/>
        <v>0</v>
      </c>
      <c r="F217" s="127">
        <f t="shared" si="24"/>
        <v>0</v>
      </c>
    </row>
    <row r="218" spans="2:6" ht="15.75">
      <c r="B218" s="16">
        <v>205</v>
      </c>
      <c r="C218" s="126">
        <f t="shared" si="21"/>
        <v>0</v>
      </c>
      <c r="D218" s="127">
        <f t="shared" si="22"/>
        <v>0</v>
      </c>
      <c r="E218" s="127">
        <f t="shared" si="23"/>
        <v>0</v>
      </c>
      <c r="F218" s="127">
        <f t="shared" si="24"/>
        <v>0</v>
      </c>
    </row>
    <row r="219" spans="2:6" ht="15.75">
      <c r="B219" s="16">
        <v>206</v>
      </c>
      <c r="C219" s="126">
        <f t="shared" si="21"/>
        <v>0</v>
      </c>
      <c r="D219" s="127">
        <f t="shared" si="22"/>
        <v>0</v>
      </c>
      <c r="E219" s="127">
        <f t="shared" si="23"/>
        <v>0</v>
      </c>
      <c r="F219" s="127">
        <f t="shared" si="24"/>
        <v>0</v>
      </c>
    </row>
    <row r="220" spans="2:6" ht="15.75">
      <c r="B220" s="16">
        <v>207</v>
      </c>
      <c r="C220" s="126">
        <f t="shared" si="21"/>
        <v>0</v>
      </c>
      <c r="D220" s="127">
        <f t="shared" si="22"/>
        <v>0</v>
      </c>
      <c r="E220" s="127">
        <f t="shared" si="23"/>
        <v>0</v>
      </c>
      <c r="F220" s="127">
        <f t="shared" si="24"/>
        <v>0</v>
      </c>
    </row>
    <row r="221" spans="2:6" ht="15.75">
      <c r="B221" s="16">
        <v>208</v>
      </c>
      <c r="C221" s="126">
        <f t="shared" si="21"/>
        <v>0</v>
      </c>
      <c r="D221" s="127">
        <f t="shared" si="22"/>
        <v>0</v>
      </c>
      <c r="E221" s="127">
        <f t="shared" si="23"/>
        <v>0</v>
      </c>
      <c r="F221" s="127">
        <f t="shared" si="24"/>
        <v>0</v>
      </c>
    </row>
    <row r="222" spans="2:6" ht="15.75">
      <c r="B222" s="16">
        <v>209</v>
      </c>
      <c r="C222" s="126">
        <f t="shared" si="21"/>
        <v>0</v>
      </c>
      <c r="D222" s="127">
        <f t="shared" si="22"/>
        <v>0</v>
      </c>
      <c r="E222" s="127">
        <f t="shared" si="23"/>
        <v>0</v>
      </c>
      <c r="F222" s="127">
        <f t="shared" si="24"/>
        <v>0</v>
      </c>
    </row>
    <row r="223" spans="2:6" ht="15.75">
      <c r="B223" s="16">
        <v>210</v>
      </c>
      <c r="C223" s="126">
        <f t="shared" si="21"/>
        <v>0</v>
      </c>
      <c r="D223" s="127">
        <f t="shared" si="22"/>
        <v>0</v>
      </c>
      <c r="E223" s="127">
        <f t="shared" si="23"/>
        <v>0</v>
      </c>
      <c r="F223" s="127">
        <f t="shared" si="24"/>
        <v>0</v>
      </c>
    </row>
    <row r="224" spans="2:6" ht="15.75">
      <c r="B224" s="16">
        <v>211</v>
      </c>
      <c r="C224" s="126">
        <f t="shared" si="21"/>
        <v>0</v>
      </c>
      <c r="D224" s="127">
        <f t="shared" si="22"/>
        <v>0</v>
      </c>
      <c r="E224" s="127">
        <f t="shared" si="23"/>
        <v>0</v>
      </c>
      <c r="F224" s="127">
        <f t="shared" si="24"/>
        <v>0</v>
      </c>
    </row>
    <row r="225" spans="2:6" ht="15.75">
      <c r="B225" s="16">
        <v>212</v>
      </c>
      <c r="C225" s="126">
        <f t="shared" si="21"/>
        <v>0</v>
      </c>
      <c r="D225" s="127">
        <f t="shared" si="22"/>
        <v>0</v>
      </c>
      <c r="E225" s="127">
        <f t="shared" si="23"/>
        <v>0</v>
      </c>
      <c r="F225" s="127">
        <f t="shared" si="24"/>
        <v>0</v>
      </c>
    </row>
    <row r="226" spans="2:6" ht="15.75">
      <c r="B226" s="16">
        <v>213</v>
      </c>
      <c r="C226" s="126">
        <f t="shared" si="21"/>
        <v>0</v>
      </c>
      <c r="D226" s="127">
        <f t="shared" si="22"/>
        <v>0</v>
      </c>
      <c r="E226" s="127">
        <f t="shared" si="23"/>
        <v>0</v>
      </c>
      <c r="F226" s="127">
        <f t="shared" si="24"/>
        <v>0</v>
      </c>
    </row>
    <row r="227" spans="2:6" ht="15.75">
      <c r="B227" s="16">
        <v>214</v>
      </c>
      <c r="C227" s="126">
        <f t="shared" si="21"/>
        <v>0</v>
      </c>
      <c r="D227" s="127">
        <f t="shared" si="22"/>
        <v>0</v>
      </c>
      <c r="E227" s="127">
        <f t="shared" si="23"/>
        <v>0</v>
      </c>
      <c r="F227" s="127">
        <f t="shared" si="24"/>
        <v>0</v>
      </c>
    </row>
    <row r="228" spans="2:6" ht="15.75">
      <c r="B228" s="16">
        <v>215</v>
      </c>
      <c r="C228" s="126">
        <f t="shared" si="21"/>
        <v>0</v>
      </c>
      <c r="D228" s="127">
        <f t="shared" si="22"/>
        <v>0</v>
      </c>
      <c r="E228" s="127">
        <f t="shared" si="23"/>
        <v>0</v>
      </c>
      <c r="F228" s="127">
        <f t="shared" si="24"/>
        <v>0</v>
      </c>
    </row>
    <row r="229" spans="2:6" ht="15.75">
      <c r="B229" s="16">
        <v>216</v>
      </c>
      <c r="C229" s="126">
        <f t="shared" si="21"/>
        <v>0</v>
      </c>
      <c r="D229" s="127">
        <f t="shared" si="22"/>
        <v>0</v>
      </c>
      <c r="E229" s="127">
        <f t="shared" si="23"/>
        <v>0</v>
      </c>
      <c r="F229" s="127">
        <f t="shared" si="24"/>
        <v>0</v>
      </c>
    </row>
    <row r="230" spans="2:6" ht="15.75">
      <c r="B230" s="16">
        <v>217</v>
      </c>
      <c r="C230" s="126">
        <f t="shared" si="21"/>
        <v>0</v>
      </c>
      <c r="D230" s="127">
        <f t="shared" si="22"/>
        <v>0</v>
      </c>
      <c r="E230" s="127">
        <f t="shared" si="23"/>
        <v>0</v>
      </c>
      <c r="F230" s="127">
        <f t="shared" si="24"/>
        <v>0</v>
      </c>
    </row>
    <row r="231" spans="2:6" ht="15.75">
      <c r="B231" s="16">
        <v>218</v>
      </c>
      <c r="C231" s="126">
        <f t="shared" si="21"/>
        <v>0</v>
      </c>
      <c r="D231" s="127">
        <f t="shared" si="22"/>
        <v>0</v>
      </c>
      <c r="E231" s="127">
        <f t="shared" si="23"/>
        <v>0</v>
      </c>
      <c r="F231" s="127">
        <f t="shared" si="24"/>
        <v>0</v>
      </c>
    </row>
    <row r="232" spans="2:6" ht="15.75">
      <c r="B232" s="16">
        <v>219</v>
      </c>
      <c r="C232" s="126">
        <f t="shared" si="21"/>
        <v>0</v>
      </c>
      <c r="D232" s="127">
        <f t="shared" si="22"/>
        <v>0</v>
      </c>
      <c r="E232" s="127">
        <f t="shared" si="23"/>
        <v>0</v>
      </c>
      <c r="F232" s="127">
        <f t="shared" si="24"/>
        <v>0</v>
      </c>
    </row>
    <row r="233" spans="2:6" ht="15.75">
      <c r="B233" s="16">
        <v>220</v>
      </c>
      <c r="C233" s="126">
        <f t="shared" si="21"/>
        <v>0</v>
      </c>
      <c r="D233" s="127">
        <f t="shared" si="22"/>
        <v>0</v>
      </c>
      <c r="E233" s="127">
        <f t="shared" si="23"/>
        <v>0</v>
      </c>
      <c r="F233" s="127">
        <f t="shared" si="24"/>
        <v>0</v>
      </c>
    </row>
    <row r="234" spans="2:6" ht="15.75">
      <c r="B234" s="16">
        <v>221</v>
      </c>
      <c r="C234" s="126">
        <f t="shared" si="21"/>
        <v>0</v>
      </c>
      <c r="D234" s="127">
        <f t="shared" si="22"/>
        <v>0</v>
      </c>
      <c r="E234" s="127">
        <f t="shared" si="23"/>
        <v>0</v>
      </c>
      <c r="F234" s="127">
        <f t="shared" si="24"/>
        <v>0</v>
      </c>
    </row>
    <row r="235" spans="2:6" ht="15.75">
      <c r="B235" s="16">
        <v>222</v>
      </c>
      <c r="C235" s="126">
        <f t="shared" si="21"/>
        <v>0</v>
      </c>
      <c r="D235" s="127">
        <f t="shared" si="22"/>
        <v>0</v>
      </c>
      <c r="E235" s="127">
        <f t="shared" si="23"/>
        <v>0</v>
      </c>
      <c r="F235" s="127">
        <f t="shared" si="24"/>
        <v>0</v>
      </c>
    </row>
    <row r="236" spans="2:6" ht="15.75">
      <c r="B236" s="16">
        <v>223</v>
      </c>
      <c r="C236" s="126">
        <f t="shared" si="21"/>
        <v>0</v>
      </c>
      <c r="D236" s="127">
        <f t="shared" si="22"/>
        <v>0</v>
      </c>
      <c r="E236" s="127">
        <f t="shared" si="23"/>
        <v>0</v>
      </c>
      <c r="F236" s="127">
        <f t="shared" si="24"/>
        <v>0</v>
      </c>
    </row>
    <row r="237" spans="2:6" ht="15.75">
      <c r="B237" s="16">
        <v>224</v>
      </c>
      <c r="C237" s="126">
        <f t="shared" si="21"/>
        <v>0</v>
      </c>
      <c r="D237" s="127">
        <f t="shared" si="22"/>
        <v>0</v>
      </c>
      <c r="E237" s="127">
        <f t="shared" si="23"/>
        <v>0</v>
      </c>
      <c r="F237" s="127">
        <f t="shared" si="24"/>
        <v>0</v>
      </c>
    </row>
    <row r="238" spans="2:6" ht="15.75">
      <c r="B238" s="16">
        <v>225</v>
      </c>
      <c r="C238" s="126">
        <f t="shared" si="21"/>
        <v>0</v>
      </c>
      <c r="D238" s="127">
        <f t="shared" si="22"/>
        <v>0</v>
      </c>
      <c r="E238" s="127">
        <f t="shared" si="23"/>
        <v>0</v>
      </c>
      <c r="F238" s="127">
        <f t="shared" si="24"/>
        <v>0</v>
      </c>
    </row>
    <row r="239" spans="2:6" ht="15.75">
      <c r="B239" s="16">
        <v>226</v>
      </c>
      <c r="C239" s="126">
        <f t="shared" si="21"/>
        <v>0</v>
      </c>
      <c r="D239" s="127">
        <f t="shared" si="22"/>
        <v>0</v>
      </c>
      <c r="E239" s="127">
        <f t="shared" si="23"/>
        <v>0</v>
      </c>
      <c r="F239" s="127">
        <f t="shared" si="24"/>
        <v>0</v>
      </c>
    </row>
    <row r="240" spans="2:6" ht="15.75">
      <c r="B240" s="16">
        <v>227</v>
      </c>
      <c r="C240" s="126">
        <f t="shared" si="21"/>
        <v>0</v>
      </c>
      <c r="D240" s="127">
        <f t="shared" si="22"/>
        <v>0</v>
      </c>
      <c r="E240" s="127">
        <f t="shared" si="23"/>
        <v>0</v>
      </c>
      <c r="F240" s="127">
        <f t="shared" si="24"/>
        <v>0</v>
      </c>
    </row>
    <row r="241" spans="2:6" ht="15.75">
      <c r="B241" s="16">
        <v>228</v>
      </c>
      <c r="C241" s="126">
        <f t="shared" si="21"/>
        <v>0</v>
      </c>
      <c r="D241" s="127">
        <f t="shared" si="22"/>
        <v>0</v>
      </c>
      <c r="E241" s="127">
        <f t="shared" si="23"/>
        <v>0</v>
      </c>
      <c r="F241" s="127">
        <f t="shared" si="24"/>
        <v>0</v>
      </c>
    </row>
    <row r="242" spans="2:6" ht="15.75">
      <c r="B242" s="16">
        <v>229</v>
      </c>
      <c r="C242" s="126">
        <f t="shared" si="21"/>
        <v>0</v>
      </c>
      <c r="D242" s="127">
        <f t="shared" si="22"/>
        <v>0</v>
      </c>
      <c r="E242" s="127">
        <f t="shared" si="23"/>
        <v>0</v>
      </c>
      <c r="F242" s="127">
        <f t="shared" si="24"/>
        <v>0</v>
      </c>
    </row>
    <row r="243" spans="2:6" ht="15.75">
      <c r="B243" s="16">
        <v>230</v>
      </c>
      <c r="C243" s="126">
        <f t="shared" si="21"/>
        <v>0</v>
      </c>
      <c r="D243" s="127">
        <f t="shared" si="22"/>
        <v>0</v>
      </c>
      <c r="E243" s="127">
        <f t="shared" si="23"/>
        <v>0</v>
      </c>
      <c r="F243" s="127">
        <f t="shared" si="24"/>
        <v>0</v>
      </c>
    </row>
    <row r="244" spans="2:6" ht="15.75">
      <c r="B244" s="16">
        <v>231</v>
      </c>
      <c r="C244" s="126">
        <f t="shared" si="21"/>
        <v>0</v>
      </c>
      <c r="D244" s="127">
        <f t="shared" si="22"/>
        <v>0</v>
      </c>
      <c r="E244" s="127">
        <f t="shared" si="23"/>
        <v>0</v>
      </c>
      <c r="F244" s="127">
        <f t="shared" si="24"/>
        <v>0</v>
      </c>
    </row>
    <row r="245" spans="2:6" ht="15.75">
      <c r="B245" s="16">
        <v>232</v>
      </c>
      <c r="C245" s="126">
        <f t="shared" si="21"/>
        <v>0</v>
      </c>
      <c r="D245" s="127">
        <f t="shared" si="22"/>
        <v>0</v>
      </c>
      <c r="E245" s="127">
        <f t="shared" si="23"/>
        <v>0</v>
      </c>
      <c r="F245" s="127">
        <f t="shared" si="24"/>
        <v>0</v>
      </c>
    </row>
    <row r="246" spans="2:6" ht="15.75">
      <c r="B246" s="16">
        <v>233</v>
      </c>
      <c r="C246" s="126">
        <f t="shared" si="21"/>
        <v>0</v>
      </c>
      <c r="D246" s="127">
        <f t="shared" si="22"/>
        <v>0</v>
      </c>
      <c r="E246" s="127">
        <f t="shared" si="23"/>
        <v>0</v>
      </c>
      <c r="F246" s="127">
        <f t="shared" si="24"/>
        <v>0</v>
      </c>
    </row>
    <row r="247" spans="2:6" ht="15.75">
      <c r="B247" s="16">
        <v>234</v>
      </c>
      <c r="C247" s="126">
        <f t="shared" si="21"/>
        <v>0</v>
      </c>
      <c r="D247" s="127">
        <f t="shared" si="22"/>
        <v>0</v>
      </c>
      <c r="E247" s="127">
        <f t="shared" si="23"/>
        <v>0</v>
      </c>
      <c r="F247" s="127">
        <f t="shared" si="24"/>
        <v>0</v>
      </c>
    </row>
    <row r="248" spans="2:6" ht="15.75">
      <c r="B248" s="16">
        <v>235</v>
      </c>
      <c r="C248" s="126">
        <f t="shared" si="21"/>
        <v>0</v>
      </c>
      <c r="D248" s="127">
        <f t="shared" si="22"/>
        <v>0</v>
      </c>
      <c r="E248" s="127">
        <f t="shared" si="23"/>
        <v>0</v>
      </c>
      <c r="F248" s="127">
        <f t="shared" si="24"/>
        <v>0</v>
      </c>
    </row>
    <row r="249" spans="2:6" ht="15.75">
      <c r="B249" s="16">
        <v>236</v>
      </c>
      <c r="C249" s="126">
        <f t="shared" si="21"/>
        <v>0</v>
      </c>
      <c r="D249" s="127">
        <f t="shared" si="22"/>
        <v>0</v>
      </c>
      <c r="E249" s="127">
        <f t="shared" si="23"/>
        <v>0</v>
      </c>
      <c r="F249" s="127">
        <f t="shared" si="24"/>
        <v>0</v>
      </c>
    </row>
    <row r="250" spans="2:6" ht="15.75">
      <c r="B250" s="16">
        <v>237</v>
      </c>
      <c r="C250" s="126">
        <f t="shared" si="21"/>
        <v>0</v>
      </c>
      <c r="D250" s="127">
        <f t="shared" si="22"/>
        <v>0</v>
      </c>
      <c r="E250" s="127">
        <f t="shared" si="23"/>
        <v>0</v>
      </c>
      <c r="F250" s="127">
        <f t="shared" si="24"/>
        <v>0</v>
      </c>
    </row>
    <row r="251" spans="2:6" ht="15.75">
      <c r="B251" s="16">
        <v>238</v>
      </c>
      <c r="C251" s="126">
        <f t="shared" si="21"/>
        <v>0</v>
      </c>
      <c r="D251" s="127">
        <f t="shared" si="22"/>
        <v>0</v>
      </c>
      <c r="E251" s="127">
        <f t="shared" si="23"/>
        <v>0</v>
      </c>
      <c r="F251" s="127">
        <f t="shared" si="24"/>
        <v>0</v>
      </c>
    </row>
    <row r="252" spans="2:6" ht="15.75">
      <c r="B252" s="16">
        <v>239</v>
      </c>
      <c r="C252" s="126">
        <f t="shared" si="21"/>
        <v>0</v>
      </c>
      <c r="D252" s="127">
        <f t="shared" si="22"/>
        <v>0</v>
      </c>
      <c r="E252" s="127">
        <f t="shared" si="23"/>
        <v>0</v>
      </c>
      <c r="F252" s="127">
        <f t="shared" si="24"/>
        <v>0</v>
      </c>
    </row>
    <row r="253" spans="2:6" ht="15.75">
      <c r="B253" s="16">
        <v>240</v>
      </c>
      <c r="C253" s="126">
        <f t="shared" si="21"/>
        <v>0</v>
      </c>
      <c r="D253" s="127">
        <f t="shared" si="22"/>
        <v>0</v>
      </c>
      <c r="E253" s="127">
        <f t="shared" si="23"/>
        <v>0</v>
      </c>
      <c r="F253" s="127">
        <f t="shared" si="24"/>
        <v>0</v>
      </c>
    </row>
    <row r="254" spans="2:6" ht="15.75">
      <c r="B254" s="16">
        <v>241</v>
      </c>
      <c r="C254" s="126">
        <f t="shared" si="21"/>
        <v>0</v>
      </c>
      <c r="D254" s="127">
        <f t="shared" si="22"/>
        <v>0</v>
      </c>
      <c r="E254" s="127">
        <f t="shared" si="23"/>
        <v>0</v>
      </c>
      <c r="F254" s="127">
        <f t="shared" si="24"/>
        <v>0</v>
      </c>
    </row>
    <row r="255" spans="2:6" ht="15.75">
      <c r="B255" s="16">
        <v>242</v>
      </c>
      <c r="C255" s="126">
        <f t="shared" si="21"/>
        <v>0</v>
      </c>
      <c r="D255" s="127">
        <f t="shared" si="22"/>
        <v>0</v>
      </c>
      <c r="E255" s="127">
        <f t="shared" si="23"/>
        <v>0</v>
      </c>
      <c r="F255" s="127">
        <f t="shared" si="24"/>
        <v>0</v>
      </c>
    </row>
    <row r="256" spans="2:6" ht="15.75">
      <c r="B256" s="16">
        <v>243</v>
      </c>
      <c r="C256" s="126">
        <f t="shared" si="21"/>
        <v>0</v>
      </c>
      <c r="D256" s="127">
        <f t="shared" si="22"/>
        <v>0</v>
      </c>
      <c r="E256" s="127">
        <f t="shared" si="23"/>
        <v>0</v>
      </c>
      <c r="F256" s="127">
        <f t="shared" si="24"/>
        <v>0</v>
      </c>
    </row>
    <row r="257" spans="2:6" ht="15.75">
      <c r="B257" s="16">
        <v>244</v>
      </c>
      <c r="C257" s="126">
        <f t="shared" si="21"/>
        <v>0</v>
      </c>
      <c r="D257" s="127">
        <f t="shared" si="22"/>
        <v>0</v>
      </c>
      <c r="E257" s="127">
        <f t="shared" si="23"/>
        <v>0</v>
      </c>
      <c r="F257" s="127">
        <f t="shared" si="24"/>
        <v>0</v>
      </c>
    </row>
    <row r="258" spans="2:6" ht="15.75">
      <c r="B258" s="16">
        <v>245</v>
      </c>
      <c r="C258" s="126">
        <f t="shared" si="21"/>
        <v>0</v>
      </c>
      <c r="D258" s="127">
        <f t="shared" si="22"/>
        <v>0</v>
      </c>
      <c r="E258" s="127">
        <f t="shared" si="23"/>
        <v>0</v>
      </c>
      <c r="F258" s="127">
        <f t="shared" si="24"/>
        <v>0</v>
      </c>
    </row>
    <row r="259" spans="2:6" ht="15.75">
      <c r="B259" s="16">
        <v>246</v>
      </c>
      <c r="C259" s="126">
        <f t="shared" si="21"/>
        <v>0</v>
      </c>
      <c r="D259" s="127">
        <f t="shared" si="22"/>
        <v>0</v>
      </c>
      <c r="E259" s="127">
        <f t="shared" si="23"/>
        <v>0</v>
      </c>
      <c r="F259" s="127">
        <f t="shared" si="24"/>
        <v>0</v>
      </c>
    </row>
    <row r="260" spans="2:6" ht="15.75">
      <c r="B260" s="16">
        <v>247</v>
      </c>
      <c r="C260" s="126">
        <f t="shared" si="21"/>
        <v>0</v>
      </c>
      <c r="D260" s="127">
        <f t="shared" si="22"/>
        <v>0</v>
      </c>
      <c r="E260" s="127">
        <f t="shared" si="23"/>
        <v>0</v>
      </c>
      <c r="F260" s="127">
        <f t="shared" si="24"/>
        <v>0</v>
      </c>
    </row>
    <row r="261" spans="2:6" ht="15.75">
      <c r="B261" s="16">
        <v>248</v>
      </c>
      <c r="C261" s="126">
        <f t="shared" si="21"/>
        <v>0</v>
      </c>
      <c r="D261" s="127">
        <f t="shared" si="22"/>
        <v>0</v>
      </c>
      <c r="E261" s="127">
        <f t="shared" si="23"/>
        <v>0</v>
      </c>
      <c r="F261" s="127">
        <f t="shared" si="24"/>
        <v>0</v>
      </c>
    </row>
    <row r="262" spans="2:6" ht="15.75">
      <c r="B262" s="16">
        <v>249</v>
      </c>
      <c r="C262" s="126">
        <f t="shared" si="21"/>
        <v>0</v>
      </c>
      <c r="D262" s="127">
        <f t="shared" si="22"/>
        <v>0</v>
      </c>
      <c r="E262" s="127">
        <f t="shared" si="23"/>
        <v>0</v>
      </c>
      <c r="F262" s="127">
        <f t="shared" si="24"/>
        <v>0</v>
      </c>
    </row>
    <row r="263" spans="2:6" ht="15.75">
      <c r="B263" s="16">
        <v>250</v>
      </c>
      <c r="C263" s="126">
        <f t="shared" si="21"/>
        <v>0</v>
      </c>
      <c r="D263" s="127">
        <f t="shared" si="22"/>
        <v>0</v>
      </c>
      <c r="E263" s="127">
        <f t="shared" si="23"/>
        <v>0</v>
      </c>
      <c r="F263" s="127">
        <f t="shared" si="24"/>
        <v>0</v>
      </c>
    </row>
    <row r="264" spans="2:6" ht="15.75">
      <c r="B264" s="16">
        <v>251</v>
      </c>
      <c r="C264" s="126">
        <f t="shared" si="21"/>
        <v>0</v>
      </c>
      <c r="D264" s="127">
        <f t="shared" si="22"/>
        <v>0</v>
      </c>
      <c r="E264" s="127">
        <f t="shared" si="23"/>
        <v>0</v>
      </c>
      <c r="F264" s="127">
        <f t="shared" si="24"/>
        <v>0</v>
      </c>
    </row>
    <row r="265" spans="2:6" ht="15.75">
      <c r="B265" s="16">
        <v>252</v>
      </c>
      <c r="C265" s="126">
        <f t="shared" si="21"/>
        <v>0</v>
      </c>
      <c r="D265" s="127">
        <f t="shared" si="22"/>
        <v>0</v>
      </c>
      <c r="E265" s="127">
        <f t="shared" si="23"/>
        <v>0</v>
      </c>
      <c r="F265" s="127">
        <f t="shared" si="24"/>
        <v>0</v>
      </c>
    </row>
    <row r="266" spans="2:6" ht="15.75">
      <c r="B266" s="16">
        <v>253</v>
      </c>
      <c r="C266" s="126">
        <f t="shared" si="21"/>
        <v>0</v>
      </c>
      <c r="D266" s="127">
        <f t="shared" si="22"/>
        <v>0</v>
      </c>
      <c r="E266" s="127">
        <f t="shared" si="23"/>
        <v>0</v>
      </c>
      <c r="F266" s="127">
        <f t="shared" si="24"/>
        <v>0</v>
      </c>
    </row>
    <row r="267" spans="2:6" ht="15.75">
      <c r="B267" s="16">
        <v>254</v>
      </c>
      <c r="C267" s="126">
        <f t="shared" si="21"/>
        <v>0</v>
      </c>
      <c r="D267" s="127">
        <f t="shared" si="22"/>
        <v>0</v>
      </c>
      <c r="E267" s="127">
        <f t="shared" si="23"/>
        <v>0</v>
      </c>
      <c r="F267" s="127">
        <f t="shared" si="24"/>
        <v>0</v>
      </c>
    </row>
    <row r="268" spans="2:6" ht="15.75">
      <c r="B268" s="16">
        <v>255</v>
      </c>
      <c r="C268" s="126">
        <f t="shared" si="21"/>
        <v>0</v>
      </c>
      <c r="D268" s="127">
        <f t="shared" si="22"/>
        <v>0</v>
      </c>
      <c r="E268" s="127">
        <f t="shared" si="23"/>
        <v>0</v>
      </c>
      <c r="F268" s="127">
        <f t="shared" si="24"/>
        <v>0</v>
      </c>
    </row>
    <row r="269" spans="2:6" ht="15.75">
      <c r="B269" s="16">
        <v>256</v>
      </c>
      <c r="C269" s="126">
        <f t="shared" si="21"/>
        <v>0</v>
      </c>
      <c r="D269" s="127">
        <f t="shared" si="22"/>
        <v>0</v>
      </c>
      <c r="E269" s="127">
        <f t="shared" si="23"/>
        <v>0</v>
      </c>
      <c r="F269" s="127">
        <f t="shared" si="24"/>
        <v>0</v>
      </c>
    </row>
    <row r="270" spans="2:6" ht="15.75">
      <c r="B270" s="16">
        <v>257</v>
      </c>
      <c r="C270" s="126">
        <f t="shared" si="21"/>
        <v>0</v>
      </c>
      <c r="D270" s="127">
        <f t="shared" si="22"/>
        <v>0</v>
      </c>
      <c r="E270" s="127">
        <f t="shared" si="23"/>
        <v>0</v>
      </c>
      <c r="F270" s="127">
        <f t="shared" si="24"/>
        <v>0</v>
      </c>
    </row>
    <row r="271" spans="2:6" ht="15.75">
      <c r="B271" s="16">
        <v>258</v>
      </c>
      <c r="C271" s="126">
        <f t="shared" si="21"/>
        <v>0</v>
      </c>
      <c r="D271" s="127">
        <f t="shared" si="22"/>
        <v>0</v>
      </c>
      <c r="E271" s="127">
        <f t="shared" si="23"/>
        <v>0</v>
      </c>
      <c r="F271" s="127">
        <f t="shared" si="24"/>
        <v>0</v>
      </c>
    </row>
    <row r="272" spans="2:6" ht="15.75">
      <c r="B272" s="16">
        <v>259</v>
      </c>
      <c r="C272" s="126">
        <f aca="true" t="shared" si="25" ref="C272:C335">IF(F271&gt;$C$7,$C$7,F271+D272)</f>
        <v>0</v>
      </c>
      <c r="D272" s="127">
        <f aca="true" t="shared" si="26" ref="D272:D335">+$C$5*F271/12</f>
        <v>0</v>
      </c>
      <c r="E272" s="127">
        <f aca="true" t="shared" si="27" ref="E272:E335">+C272-D272</f>
        <v>0</v>
      </c>
      <c r="F272" s="127">
        <f aca="true" t="shared" si="28" ref="F272:F335">+F271-E272</f>
        <v>0</v>
      </c>
    </row>
    <row r="273" spans="2:6" ht="15.75">
      <c r="B273" s="16">
        <v>260</v>
      </c>
      <c r="C273" s="126">
        <f t="shared" si="25"/>
        <v>0</v>
      </c>
      <c r="D273" s="127">
        <f t="shared" si="26"/>
        <v>0</v>
      </c>
      <c r="E273" s="127">
        <f t="shared" si="27"/>
        <v>0</v>
      </c>
      <c r="F273" s="127">
        <f t="shared" si="28"/>
        <v>0</v>
      </c>
    </row>
    <row r="274" spans="2:6" ht="15.75">
      <c r="B274" s="16">
        <v>261</v>
      </c>
      <c r="C274" s="126">
        <f t="shared" si="25"/>
        <v>0</v>
      </c>
      <c r="D274" s="127">
        <f t="shared" si="26"/>
        <v>0</v>
      </c>
      <c r="E274" s="127">
        <f t="shared" si="27"/>
        <v>0</v>
      </c>
      <c r="F274" s="127">
        <f t="shared" si="28"/>
        <v>0</v>
      </c>
    </row>
    <row r="275" spans="2:6" ht="15.75">
      <c r="B275" s="16">
        <v>262</v>
      </c>
      <c r="C275" s="126">
        <f t="shared" si="25"/>
        <v>0</v>
      </c>
      <c r="D275" s="127">
        <f t="shared" si="26"/>
        <v>0</v>
      </c>
      <c r="E275" s="127">
        <f t="shared" si="27"/>
        <v>0</v>
      </c>
      <c r="F275" s="127">
        <f t="shared" si="28"/>
        <v>0</v>
      </c>
    </row>
    <row r="276" spans="2:6" ht="15.75">
      <c r="B276" s="16">
        <v>263</v>
      </c>
      <c r="C276" s="126">
        <f t="shared" si="25"/>
        <v>0</v>
      </c>
      <c r="D276" s="127">
        <f t="shared" si="26"/>
        <v>0</v>
      </c>
      <c r="E276" s="127">
        <f t="shared" si="27"/>
        <v>0</v>
      </c>
      <c r="F276" s="127">
        <f t="shared" si="28"/>
        <v>0</v>
      </c>
    </row>
    <row r="277" spans="2:6" ht="15.75">
      <c r="B277" s="16">
        <v>264</v>
      </c>
      <c r="C277" s="126">
        <f t="shared" si="25"/>
        <v>0</v>
      </c>
      <c r="D277" s="127">
        <f t="shared" si="26"/>
        <v>0</v>
      </c>
      <c r="E277" s="127">
        <f t="shared" si="27"/>
        <v>0</v>
      </c>
      <c r="F277" s="127">
        <f t="shared" si="28"/>
        <v>0</v>
      </c>
    </row>
    <row r="278" spans="2:6" ht="15.75">
      <c r="B278" s="16">
        <v>265</v>
      </c>
      <c r="C278" s="126">
        <f t="shared" si="25"/>
        <v>0</v>
      </c>
      <c r="D278" s="127">
        <f t="shared" si="26"/>
        <v>0</v>
      </c>
      <c r="E278" s="127">
        <f t="shared" si="27"/>
        <v>0</v>
      </c>
      <c r="F278" s="127">
        <f t="shared" si="28"/>
        <v>0</v>
      </c>
    </row>
    <row r="279" spans="2:6" ht="15.75">
      <c r="B279" s="16">
        <v>266</v>
      </c>
      <c r="C279" s="126">
        <f t="shared" si="25"/>
        <v>0</v>
      </c>
      <c r="D279" s="127">
        <f t="shared" si="26"/>
        <v>0</v>
      </c>
      <c r="E279" s="127">
        <f t="shared" si="27"/>
        <v>0</v>
      </c>
      <c r="F279" s="127">
        <f t="shared" si="28"/>
        <v>0</v>
      </c>
    </row>
    <row r="280" spans="2:6" ht="15.75">
      <c r="B280" s="16">
        <v>267</v>
      </c>
      <c r="C280" s="126">
        <f t="shared" si="25"/>
        <v>0</v>
      </c>
      <c r="D280" s="127">
        <f t="shared" si="26"/>
        <v>0</v>
      </c>
      <c r="E280" s="127">
        <f t="shared" si="27"/>
        <v>0</v>
      </c>
      <c r="F280" s="127">
        <f t="shared" si="28"/>
        <v>0</v>
      </c>
    </row>
    <row r="281" spans="2:6" ht="15.75">
      <c r="B281" s="16">
        <v>268</v>
      </c>
      <c r="C281" s="126">
        <f t="shared" si="25"/>
        <v>0</v>
      </c>
      <c r="D281" s="127">
        <f t="shared" si="26"/>
        <v>0</v>
      </c>
      <c r="E281" s="127">
        <f t="shared" si="27"/>
        <v>0</v>
      </c>
      <c r="F281" s="127">
        <f t="shared" si="28"/>
        <v>0</v>
      </c>
    </row>
    <row r="282" spans="2:6" ht="15.75">
      <c r="B282" s="16">
        <v>269</v>
      </c>
      <c r="C282" s="126">
        <f t="shared" si="25"/>
        <v>0</v>
      </c>
      <c r="D282" s="127">
        <f t="shared" si="26"/>
        <v>0</v>
      </c>
      <c r="E282" s="127">
        <f t="shared" si="27"/>
        <v>0</v>
      </c>
      <c r="F282" s="127">
        <f t="shared" si="28"/>
        <v>0</v>
      </c>
    </row>
    <row r="283" spans="2:6" ht="15.75">
      <c r="B283" s="16">
        <v>270</v>
      </c>
      <c r="C283" s="126">
        <f t="shared" si="25"/>
        <v>0</v>
      </c>
      <c r="D283" s="127">
        <f t="shared" si="26"/>
        <v>0</v>
      </c>
      <c r="E283" s="127">
        <f t="shared" si="27"/>
        <v>0</v>
      </c>
      <c r="F283" s="127">
        <f t="shared" si="28"/>
        <v>0</v>
      </c>
    </row>
    <row r="284" spans="2:6" ht="15.75">
      <c r="B284" s="16">
        <v>271</v>
      </c>
      <c r="C284" s="126">
        <f t="shared" si="25"/>
        <v>0</v>
      </c>
      <c r="D284" s="127">
        <f t="shared" si="26"/>
        <v>0</v>
      </c>
      <c r="E284" s="127">
        <f t="shared" si="27"/>
        <v>0</v>
      </c>
      <c r="F284" s="127">
        <f t="shared" si="28"/>
        <v>0</v>
      </c>
    </row>
    <row r="285" spans="2:6" ht="15.75">
      <c r="B285" s="16">
        <v>272</v>
      </c>
      <c r="C285" s="126">
        <f t="shared" si="25"/>
        <v>0</v>
      </c>
      <c r="D285" s="127">
        <f t="shared" si="26"/>
        <v>0</v>
      </c>
      <c r="E285" s="127">
        <f t="shared" si="27"/>
        <v>0</v>
      </c>
      <c r="F285" s="127">
        <f t="shared" si="28"/>
        <v>0</v>
      </c>
    </row>
    <row r="286" spans="2:6" ht="15.75">
      <c r="B286" s="16">
        <v>273</v>
      </c>
      <c r="C286" s="126">
        <f t="shared" si="25"/>
        <v>0</v>
      </c>
      <c r="D286" s="127">
        <f t="shared" si="26"/>
        <v>0</v>
      </c>
      <c r="E286" s="127">
        <f t="shared" si="27"/>
        <v>0</v>
      </c>
      <c r="F286" s="127">
        <f t="shared" si="28"/>
        <v>0</v>
      </c>
    </row>
    <row r="287" spans="2:6" ht="15.75">
      <c r="B287" s="16">
        <v>274</v>
      </c>
      <c r="C287" s="126">
        <f t="shared" si="25"/>
        <v>0</v>
      </c>
      <c r="D287" s="127">
        <f t="shared" si="26"/>
        <v>0</v>
      </c>
      <c r="E287" s="127">
        <f t="shared" si="27"/>
        <v>0</v>
      </c>
      <c r="F287" s="127">
        <f t="shared" si="28"/>
        <v>0</v>
      </c>
    </row>
    <row r="288" spans="2:6" ht="15.75">
      <c r="B288" s="16">
        <v>275</v>
      </c>
      <c r="C288" s="126">
        <f t="shared" si="25"/>
        <v>0</v>
      </c>
      <c r="D288" s="127">
        <f t="shared" si="26"/>
        <v>0</v>
      </c>
      <c r="E288" s="127">
        <f t="shared" si="27"/>
        <v>0</v>
      </c>
      <c r="F288" s="127">
        <f t="shared" si="28"/>
        <v>0</v>
      </c>
    </row>
    <row r="289" spans="2:6" ht="15.75">
      <c r="B289" s="16">
        <v>276</v>
      </c>
      <c r="C289" s="126">
        <f t="shared" si="25"/>
        <v>0</v>
      </c>
      <c r="D289" s="127">
        <f t="shared" si="26"/>
        <v>0</v>
      </c>
      <c r="E289" s="127">
        <f t="shared" si="27"/>
        <v>0</v>
      </c>
      <c r="F289" s="127">
        <f t="shared" si="28"/>
        <v>0</v>
      </c>
    </row>
    <row r="290" spans="2:6" ht="15.75">
      <c r="B290" s="16">
        <v>277</v>
      </c>
      <c r="C290" s="126">
        <f t="shared" si="25"/>
        <v>0</v>
      </c>
      <c r="D290" s="127">
        <f t="shared" si="26"/>
        <v>0</v>
      </c>
      <c r="E290" s="127">
        <f t="shared" si="27"/>
        <v>0</v>
      </c>
      <c r="F290" s="127">
        <f t="shared" si="28"/>
        <v>0</v>
      </c>
    </row>
    <row r="291" spans="2:6" ht="15.75">
      <c r="B291" s="16">
        <v>278</v>
      </c>
      <c r="C291" s="126">
        <f t="shared" si="25"/>
        <v>0</v>
      </c>
      <c r="D291" s="127">
        <f t="shared" si="26"/>
        <v>0</v>
      </c>
      <c r="E291" s="127">
        <f t="shared" si="27"/>
        <v>0</v>
      </c>
      <c r="F291" s="127">
        <f t="shared" si="28"/>
        <v>0</v>
      </c>
    </row>
    <row r="292" spans="2:6" ht="15.75">
      <c r="B292" s="16">
        <v>279</v>
      </c>
      <c r="C292" s="126">
        <f t="shared" si="25"/>
        <v>0</v>
      </c>
      <c r="D292" s="127">
        <f t="shared" si="26"/>
        <v>0</v>
      </c>
      <c r="E292" s="127">
        <f t="shared" si="27"/>
        <v>0</v>
      </c>
      <c r="F292" s="127">
        <f t="shared" si="28"/>
        <v>0</v>
      </c>
    </row>
    <row r="293" spans="2:6" ht="15.75">
      <c r="B293" s="16">
        <v>280</v>
      </c>
      <c r="C293" s="126">
        <f t="shared" si="25"/>
        <v>0</v>
      </c>
      <c r="D293" s="127">
        <f t="shared" si="26"/>
        <v>0</v>
      </c>
      <c r="E293" s="127">
        <f t="shared" si="27"/>
        <v>0</v>
      </c>
      <c r="F293" s="127">
        <f t="shared" si="28"/>
        <v>0</v>
      </c>
    </row>
    <row r="294" spans="2:6" ht="15.75">
      <c r="B294" s="16">
        <v>281</v>
      </c>
      <c r="C294" s="126">
        <f t="shared" si="25"/>
        <v>0</v>
      </c>
      <c r="D294" s="127">
        <f t="shared" si="26"/>
        <v>0</v>
      </c>
      <c r="E294" s="127">
        <f t="shared" si="27"/>
        <v>0</v>
      </c>
      <c r="F294" s="127">
        <f t="shared" si="28"/>
        <v>0</v>
      </c>
    </row>
    <row r="295" spans="2:6" ht="15.75">
      <c r="B295" s="16">
        <v>282</v>
      </c>
      <c r="C295" s="126">
        <f t="shared" si="25"/>
        <v>0</v>
      </c>
      <c r="D295" s="127">
        <f t="shared" si="26"/>
        <v>0</v>
      </c>
      <c r="E295" s="127">
        <f t="shared" si="27"/>
        <v>0</v>
      </c>
      <c r="F295" s="127">
        <f t="shared" si="28"/>
        <v>0</v>
      </c>
    </row>
    <row r="296" spans="2:6" ht="15.75">
      <c r="B296" s="16">
        <v>283</v>
      </c>
      <c r="C296" s="126">
        <f t="shared" si="25"/>
        <v>0</v>
      </c>
      <c r="D296" s="127">
        <f t="shared" si="26"/>
        <v>0</v>
      </c>
      <c r="E296" s="127">
        <f t="shared" si="27"/>
        <v>0</v>
      </c>
      <c r="F296" s="127">
        <f t="shared" si="28"/>
        <v>0</v>
      </c>
    </row>
    <row r="297" spans="2:6" ht="15.75">
      <c r="B297" s="16">
        <v>284</v>
      </c>
      <c r="C297" s="126">
        <f t="shared" si="25"/>
        <v>0</v>
      </c>
      <c r="D297" s="127">
        <f t="shared" si="26"/>
        <v>0</v>
      </c>
      <c r="E297" s="127">
        <f t="shared" si="27"/>
        <v>0</v>
      </c>
      <c r="F297" s="127">
        <f t="shared" si="28"/>
        <v>0</v>
      </c>
    </row>
    <row r="298" spans="2:6" ht="15.75">
      <c r="B298" s="16">
        <v>285</v>
      </c>
      <c r="C298" s="126">
        <f t="shared" si="25"/>
        <v>0</v>
      </c>
      <c r="D298" s="127">
        <f t="shared" si="26"/>
        <v>0</v>
      </c>
      <c r="E298" s="127">
        <f t="shared" si="27"/>
        <v>0</v>
      </c>
      <c r="F298" s="127">
        <f t="shared" si="28"/>
        <v>0</v>
      </c>
    </row>
    <row r="299" spans="2:6" ht="15.75">
      <c r="B299" s="16">
        <v>286</v>
      </c>
      <c r="C299" s="126">
        <f t="shared" si="25"/>
        <v>0</v>
      </c>
      <c r="D299" s="127">
        <f t="shared" si="26"/>
        <v>0</v>
      </c>
      <c r="E299" s="127">
        <f t="shared" si="27"/>
        <v>0</v>
      </c>
      <c r="F299" s="127">
        <f t="shared" si="28"/>
        <v>0</v>
      </c>
    </row>
    <row r="300" spans="2:6" ht="15.75">
      <c r="B300" s="16">
        <v>287</v>
      </c>
      <c r="C300" s="126">
        <f t="shared" si="25"/>
        <v>0</v>
      </c>
      <c r="D300" s="127">
        <f t="shared" si="26"/>
        <v>0</v>
      </c>
      <c r="E300" s="127">
        <f t="shared" si="27"/>
        <v>0</v>
      </c>
      <c r="F300" s="127">
        <f t="shared" si="28"/>
        <v>0</v>
      </c>
    </row>
    <row r="301" spans="2:6" ht="15.75">
      <c r="B301" s="16">
        <v>288</v>
      </c>
      <c r="C301" s="126">
        <f t="shared" si="25"/>
        <v>0</v>
      </c>
      <c r="D301" s="127">
        <f t="shared" si="26"/>
        <v>0</v>
      </c>
      <c r="E301" s="127">
        <f t="shared" si="27"/>
        <v>0</v>
      </c>
      <c r="F301" s="127">
        <f t="shared" si="28"/>
        <v>0</v>
      </c>
    </row>
    <row r="302" spans="2:6" ht="15.75">
      <c r="B302" s="16">
        <v>289</v>
      </c>
      <c r="C302" s="126">
        <f t="shared" si="25"/>
        <v>0</v>
      </c>
      <c r="D302" s="127">
        <f t="shared" si="26"/>
        <v>0</v>
      </c>
      <c r="E302" s="127">
        <f t="shared" si="27"/>
        <v>0</v>
      </c>
      <c r="F302" s="127">
        <f t="shared" si="28"/>
        <v>0</v>
      </c>
    </row>
    <row r="303" spans="2:6" ht="15.75">
      <c r="B303" s="16">
        <v>290</v>
      </c>
      <c r="C303" s="126">
        <f t="shared" si="25"/>
        <v>0</v>
      </c>
      <c r="D303" s="127">
        <f t="shared" si="26"/>
        <v>0</v>
      </c>
      <c r="E303" s="127">
        <f t="shared" si="27"/>
        <v>0</v>
      </c>
      <c r="F303" s="127">
        <f t="shared" si="28"/>
        <v>0</v>
      </c>
    </row>
    <row r="304" spans="2:6" ht="15.75">
      <c r="B304" s="16">
        <v>291</v>
      </c>
      <c r="C304" s="126">
        <f t="shared" si="25"/>
        <v>0</v>
      </c>
      <c r="D304" s="127">
        <f t="shared" si="26"/>
        <v>0</v>
      </c>
      <c r="E304" s="127">
        <f t="shared" si="27"/>
        <v>0</v>
      </c>
      <c r="F304" s="127">
        <f t="shared" si="28"/>
        <v>0</v>
      </c>
    </row>
    <row r="305" spans="2:6" ht="15.75">
      <c r="B305" s="16">
        <v>292</v>
      </c>
      <c r="C305" s="126">
        <f t="shared" si="25"/>
        <v>0</v>
      </c>
      <c r="D305" s="127">
        <f t="shared" si="26"/>
        <v>0</v>
      </c>
      <c r="E305" s="127">
        <f t="shared" si="27"/>
        <v>0</v>
      </c>
      <c r="F305" s="127">
        <f t="shared" si="28"/>
        <v>0</v>
      </c>
    </row>
    <row r="306" spans="2:6" ht="15.75">
      <c r="B306" s="16">
        <v>293</v>
      </c>
      <c r="C306" s="126">
        <f t="shared" si="25"/>
        <v>0</v>
      </c>
      <c r="D306" s="127">
        <f t="shared" si="26"/>
        <v>0</v>
      </c>
      <c r="E306" s="127">
        <f t="shared" si="27"/>
        <v>0</v>
      </c>
      <c r="F306" s="127">
        <f t="shared" si="28"/>
        <v>0</v>
      </c>
    </row>
    <row r="307" spans="2:6" ht="15.75">
      <c r="B307" s="16">
        <v>294</v>
      </c>
      <c r="C307" s="126">
        <f t="shared" si="25"/>
        <v>0</v>
      </c>
      <c r="D307" s="127">
        <f t="shared" si="26"/>
        <v>0</v>
      </c>
      <c r="E307" s="127">
        <f t="shared" si="27"/>
        <v>0</v>
      </c>
      <c r="F307" s="127">
        <f t="shared" si="28"/>
        <v>0</v>
      </c>
    </row>
    <row r="308" spans="2:6" ht="15.75">
      <c r="B308" s="16">
        <v>295</v>
      </c>
      <c r="C308" s="126">
        <f t="shared" si="25"/>
        <v>0</v>
      </c>
      <c r="D308" s="127">
        <f t="shared" si="26"/>
        <v>0</v>
      </c>
      <c r="E308" s="127">
        <f t="shared" si="27"/>
        <v>0</v>
      </c>
      <c r="F308" s="127">
        <f t="shared" si="28"/>
        <v>0</v>
      </c>
    </row>
    <row r="309" spans="2:6" ht="15.75">
      <c r="B309" s="16">
        <v>296</v>
      </c>
      <c r="C309" s="126">
        <f t="shared" si="25"/>
        <v>0</v>
      </c>
      <c r="D309" s="127">
        <f t="shared" si="26"/>
        <v>0</v>
      </c>
      <c r="E309" s="127">
        <f t="shared" si="27"/>
        <v>0</v>
      </c>
      <c r="F309" s="127">
        <f t="shared" si="28"/>
        <v>0</v>
      </c>
    </row>
    <row r="310" spans="2:6" ht="15.75">
      <c r="B310" s="16">
        <v>297</v>
      </c>
      <c r="C310" s="126">
        <f t="shared" si="25"/>
        <v>0</v>
      </c>
      <c r="D310" s="127">
        <f t="shared" si="26"/>
        <v>0</v>
      </c>
      <c r="E310" s="127">
        <f t="shared" si="27"/>
        <v>0</v>
      </c>
      <c r="F310" s="127">
        <f t="shared" si="28"/>
        <v>0</v>
      </c>
    </row>
    <row r="311" spans="2:6" ht="15.75">
      <c r="B311" s="16">
        <v>298</v>
      </c>
      <c r="C311" s="126">
        <f t="shared" si="25"/>
        <v>0</v>
      </c>
      <c r="D311" s="127">
        <f t="shared" si="26"/>
        <v>0</v>
      </c>
      <c r="E311" s="127">
        <f t="shared" si="27"/>
        <v>0</v>
      </c>
      <c r="F311" s="127">
        <f t="shared" si="28"/>
        <v>0</v>
      </c>
    </row>
    <row r="312" spans="2:6" ht="15.75">
      <c r="B312" s="16">
        <v>299</v>
      </c>
      <c r="C312" s="126">
        <f t="shared" si="25"/>
        <v>0</v>
      </c>
      <c r="D312" s="127">
        <f t="shared" si="26"/>
        <v>0</v>
      </c>
      <c r="E312" s="127">
        <f t="shared" si="27"/>
        <v>0</v>
      </c>
      <c r="F312" s="127">
        <f t="shared" si="28"/>
        <v>0</v>
      </c>
    </row>
    <row r="313" spans="2:6" ht="15.75">
      <c r="B313" s="16">
        <v>300</v>
      </c>
      <c r="C313" s="126">
        <f t="shared" si="25"/>
        <v>0</v>
      </c>
      <c r="D313" s="127">
        <f t="shared" si="26"/>
        <v>0</v>
      </c>
      <c r="E313" s="127">
        <f t="shared" si="27"/>
        <v>0</v>
      </c>
      <c r="F313" s="127">
        <f t="shared" si="28"/>
        <v>0</v>
      </c>
    </row>
    <row r="314" spans="2:6" ht="15.75">
      <c r="B314" s="16">
        <v>301</v>
      </c>
      <c r="C314" s="126">
        <f t="shared" si="25"/>
        <v>0</v>
      </c>
      <c r="D314" s="127">
        <f t="shared" si="26"/>
        <v>0</v>
      </c>
      <c r="E314" s="127">
        <f t="shared" si="27"/>
        <v>0</v>
      </c>
      <c r="F314" s="127">
        <f t="shared" si="28"/>
        <v>0</v>
      </c>
    </row>
    <row r="315" spans="2:6" ht="15.75">
      <c r="B315" s="16">
        <v>302</v>
      </c>
      <c r="C315" s="126">
        <f t="shared" si="25"/>
        <v>0</v>
      </c>
      <c r="D315" s="127">
        <f t="shared" si="26"/>
        <v>0</v>
      </c>
      <c r="E315" s="127">
        <f t="shared" si="27"/>
        <v>0</v>
      </c>
      <c r="F315" s="127">
        <f t="shared" si="28"/>
        <v>0</v>
      </c>
    </row>
    <row r="316" spans="2:6" ht="15.75">
      <c r="B316" s="16">
        <v>303</v>
      </c>
      <c r="C316" s="126">
        <f t="shared" si="25"/>
        <v>0</v>
      </c>
      <c r="D316" s="127">
        <f t="shared" si="26"/>
        <v>0</v>
      </c>
      <c r="E316" s="127">
        <f t="shared" si="27"/>
        <v>0</v>
      </c>
      <c r="F316" s="127">
        <f t="shared" si="28"/>
        <v>0</v>
      </c>
    </row>
    <row r="317" spans="2:6" ht="15.75">
      <c r="B317" s="16">
        <v>304</v>
      </c>
      <c r="C317" s="126">
        <f t="shared" si="25"/>
        <v>0</v>
      </c>
      <c r="D317" s="127">
        <f t="shared" si="26"/>
        <v>0</v>
      </c>
      <c r="E317" s="127">
        <f t="shared" si="27"/>
        <v>0</v>
      </c>
      <c r="F317" s="127">
        <f t="shared" si="28"/>
        <v>0</v>
      </c>
    </row>
    <row r="318" spans="2:6" ht="15.75">
      <c r="B318" s="16">
        <v>305</v>
      </c>
      <c r="C318" s="126">
        <f t="shared" si="25"/>
        <v>0</v>
      </c>
      <c r="D318" s="127">
        <f t="shared" si="26"/>
        <v>0</v>
      </c>
      <c r="E318" s="127">
        <f t="shared" si="27"/>
        <v>0</v>
      </c>
      <c r="F318" s="127">
        <f t="shared" si="28"/>
        <v>0</v>
      </c>
    </row>
    <row r="319" spans="2:6" ht="15.75">
      <c r="B319" s="16">
        <v>306</v>
      </c>
      <c r="C319" s="126">
        <f t="shared" si="25"/>
        <v>0</v>
      </c>
      <c r="D319" s="127">
        <f t="shared" si="26"/>
        <v>0</v>
      </c>
      <c r="E319" s="127">
        <f t="shared" si="27"/>
        <v>0</v>
      </c>
      <c r="F319" s="127">
        <f t="shared" si="28"/>
        <v>0</v>
      </c>
    </row>
    <row r="320" spans="2:6" ht="15.75">
      <c r="B320" s="16">
        <v>307</v>
      </c>
      <c r="C320" s="126">
        <f t="shared" si="25"/>
        <v>0</v>
      </c>
      <c r="D320" s="127">
        <f t="shared" si="26"/>
        <v>0</v>
      </c>
      <c r="E320" s="127">
        <f t="shared" si="27"/>
        <v>0</v>
      </c>
      <c r="F320" s="127">
        <f t="shared" si="28"/>
        <v>0</v>
      </c>
    </row>
    <row r="321" spans="2:6" ht="15.75">
      <c r="B321" s="16">
        <v>308</v>
      </c>
      <c r="C321" s="126">
        <f t="shared" si="25"/>
        <v>0</v>
      </c>
      <c r="D321" s="127">
        <f t="shared" si="26"/>
        <v>0</v>
      </c>
      <c r="E321" s="127">
        <f t="shared" si="27"/>
        <v>0</v>
      </c>
      <c r="F321" s="127">
        <f t="shared" si="28"/>
        <v>0</v>
      </c>
    </row>
    <row r="322" spans="2:6" ht="15.75">
      <c r="B322" s="16">
        <v>309</v>
      </c>
      <c r="C322" s="126">
        <f t="shared" si="25"/>
        <v>0</v>
      </c>
      <c r="D322" s="127">
        <f t="shared" si="26"/>
        <v>0</v>
      </c>
      <c r="E322" s="127">
        <f t="shared" si="27"/>
        <v>0</v>
      </c>
      <c r="F322" s="127">
        <f t="shared" si="28"/>
        <v>0</v>
      </c>
    </row>
    <row r="323" spans="2:6" ht="15.75">
      <c r="B323" s="16">
        <v>310</v>
      </c>
      <c r="C323" s="126">
        <f t="shared" si="25"/>
        <v>0</v>
      </c>
      <c r="D323" s="127">
        <f t="shared" si="26"/>
        <v>0</v>
      </c>
      <c r="E323" s="127">
        <f t="shared" si="27"/>
        <v>0</v>
      </c>
      <c r="F323" s="127">
        <f t="shared" si="28"/>
        <v>0</v>
      </c>
    </row>
    <row r="324" spans="2:6" ht="15.75">
      <c r="B324" s="16">
        <v>311</v>
      </c>
      <c r="C324" s="126">
        <f t="shared" si="25"/>
        <v>0</v>
      </c>
      <c r="D324" s="127">
        <f t="shared" si="26"/>
        <v>0</v>
      </c>
      <c r="E324" s="127">
        <f t="shared" si="27"/>
        <v>0</v>
      </c>
      <c r="F324" s="127">
        <f t="shared" si="28"/>
        <v>0</v>
      </c>
    </row>
    <row r="325" spans="2:6" ht="15.75">
      <c r="B325" s="16">
        <v>312</v>
      </c>
      <c r="C325" s="126">
        <f t="shared" si="25"/>
        <v>0</v>
      </c>
      <c r="D325" s="127">
        <f t="shared" si="26"/>
        <v>0</v>
      </c>
      <c r="E325" s="127">
        <f t="shared" si="27"/>
        <v>0</v>
      </c>
      <c r="F325" s="127">
        <f t="shared" si="28"/>
        <v>0</v>
      </c>
    </row>
    <row r="326" spans="2:6" ht="15.75">
      <c r="B326" s="16">
        <v>313</v>
      </c>
      <c r="C326" s="126">
        <f t="shared" si="25"/>
        <v>0</v>
      </c>
      <c r="D326" s="127">
        <f t="shared" si="26"/>
        <v>0</v>
      </c>
      <c r="E326" s="127">
        <f t="shared" si="27"/>
        <v>0</v>
      </c>
      <c r="F326" s="127">
        <f t="shared" si="28"/>
        <v>0</v>
      </c>
    </row>
    <row r="327" spans="2:6" ht="15.75">
      <c r="B327" s="16">
        <v>314</v>
      </c>
      <c r="C327" s="126">
        <f t="shared" si="25"/>
        <v>0</v>
      </c>
      <c r="D327" s="127">
        <f t="shared" si="26"/>
        <v>0</v>
      </c>
      <c r="E327" s="127">
        <f t="shared" si="27"/>
        <v>0</v>
      </c>
      <c r="F327" s="127">
        <f t="shared" si="28"/>
        <v>0</v>
      </c>
    </row>
    <row r="328" spans="2:6" ht="15.75">
      <c r="B328" s="16">
        <v>315</v>
      </c>
      <c r="C328" s="126">
        <f t="shared" si="25"/>
        <v>0</v>
      </c>
      <c r="D328" s="127">
        <f t="shared" si="26"/>
        <v>0</v>
      </c>
      <c r="E328" s="127">
        <f t="shared" si="27"/>
        <v>0</v>
      </c>
      <c r="F328" s="127">
        <f t="shared" si="28"/>
        <v>0</v>
      </c>
    </row>
    <row r="329" spans="2:6" ht="15.75">
      <c r="B329" s="16">
        <v>316</v>
      </c>
      <c r="C329" s="126">
        <f t="shared" si="25"/>
        <v>0</v>
      </c>
      <c r="D329" s="127">
        <f t="shared" si="26"/>
        <v>0</v>
      </c>
      <c r="E329" s="127">
        <f t="shared" si="27"/>
        <v>0</v>
      </c>
      <c r="F329" s="127">
        <f t="shared" si="28"/>
        <v>0</v>
      </c>
    </row>
    <row r="330" spans="2:6" ht="15.75">
      <c r="B330" s="16">
        <v>317</v>
      </c>
      <c r="C330" s="126">
        <f t="shared" si="25"/>
        <v>0</v>
      </c>
      <c r="D330" s="127">
        <f t="shared" si="26"/>
        <v>0</v>
      </c>
      <c r="E330" s="127">
        <f t="shared" si="27"/>
        <v>0</v>
      </c>
      <c r="F330" s="127">
        <f t="shared" si="28"/>
        <v>0</v>
      </c>
    </row>
    <row r="331" spans="2:6" ht="15.75">
      <c r="B331" s="16">
        <v>318</v>
      </c>
      <c r="C331" s="126">
        <f t="shared" si="25"/>
        <v>0</v>
      </c>
      <c r="D331" s="127">
        <f t="shared" si="26"/>
        <v>0</v>
      </c>
      <c r="E331" s="127">
        <f t="shared" si="27"/>
        <v>0</v>
      </c>
      <c r="F331" s="127">
        <f t="shared" si="28"/>
        <v>0</v>
      </c>
    </row>
    <row r="332" spans="2:6" ht="15.75">
      <c r="B332" s="16">
        <v>319</v>
      </c>
      <c r="C332" s="126">
        <f t="shared" si="25"/>
        <v>0</v>
      </c>
      <c r="D332" s="127">
        <f t="shared" si="26"/>
        <v>0</v>
      </c>
      <c r="E332" s="127">
        <f t="shared" si="27"/>
        <v>0</v>
      </c>
      <c r="F332" s="127">
        <f t="shared" si="28"/>
        <v>0</v>
      </c>
    </row>
    <row r="333" spans="2:6" ht="15.75">
      <c r="B333" s="16">
        <v>320</v>
      </c>
      <c r="C333" s="126">
        <f t="shared" si="25"/>
        <v>0</v>
      </c>
      <c r="D333" s="127">
        <f t="shared" si="26"/>
        <v>0</v>
      </c>
      <c r="E333" s="127">
        <f t="shared" si="27"/>
        <v>0</v>
      </c>
      <c r="F333" s="127">
        <f t="shared" si="28"/>
        <v>0</v>
      </c>
    </row>
    <row r="334" spans="2:6" ht="15.75">
      <c r="B334" s="16">
        <v>321</v>
      </c>
      <c r="C334" s="126">
        <f t="shared" si="25"/>
        <v>0</v>
      </c>
      <c r="D334" s="127">
        <f t="shared" si="26"/>
        <v>0</v>
      </c>
      <c r="E334" s="127">
        <f t="shared" si="27"/>
        <v>0</v>
      </c>
      <c r="F334" s="127">
        <f t="shared" si="28"/>
        <v>0</v>
      </c>
    </row>
    <row r="335" spans="2:6" ht="15.75">
      <c r="B335" s="16">
        <v>322</v>
      </c>
      <c r="C335" s="126">
        <f t="shared" si="25"/>
        <v>0</v>
      </c>
      <c r="D335" s="127">
        <f t="shared" si="26"/>
        <v>0</v>
      </c>
      <c r="E335" s="127">
        <f t="shared" si="27"/>
        <v>0</v>
      </c>
      <c r="F335" s="127">
        <f t="shared" si="28"/>
        <v>0</v>
      </c>
    </row>
    <row r="336" spans="2:6" ht="15.75">
      <c r="B336" s="16">
        <v>323</v>
      </c>
      <c r="C336" s="126">
        <f aca="true" t="shared" si="29" ref="C336:C399">IF(F335&gt;$C$7,$C$7,F335+D336)</f>
        <v>0</v>
      </c>
      <c r="D336" s="127">
        <f aca="true" t="shared" si="30" ref="D336:D399">+$C$5*F335/12</f>
        <v>0</v>
      </c>
      <c r="E336" s="127">
        <f aca="true" t="shared" si="31" ref="E336:E399">+C336-D336</f>
        <v>0</v>
      </c>
      <c r="F336" s="127">
        <f aca="true" t="shared" si="32" ref="F336:F399">+F335-E336</f>
        <v>0</v>
      </c>
    </row>
    <row r="337" spans="2:6" ht="15.75">
      <c r="B337" s="16">
        <v>324</v>
      </c>
      <c r="C337" s="126">
        <f t="shared" si="29"/>
        <v>0</v>
      </c>
      <c r="D337" s="127">
        <f t="shared" si="30"/>
        <v>0</v>
      </c>
      <c r="E337" s="127">
        <f t="shared" si="31"/>
        <v>0</v>
      </c>
      <c r="F337" s="127">
        <f t="shared" si="32"/>
        <v>0</v>
      </c>
    </row>
    <row r="338" spans="2:6" ht="15.75">
      <c r="B338" s="16">
        <v>325</v>
      </c>
      <c r="C338" s="126">
        <f t="shared" si="29"/>
        <v>0</v>
      </c>
      <c r="D338" s="127">
        <f t="shared" si="30"/>
        <v>0</v>
      </c>
      <c r="E338" s="127">
        <f t="shared" si="31"/>
        <v>0</v>
      </c>
      <c r="F338" s="127">
        <f t="shared" si="32"/>
        <v>0</v>
      </c>
    </row>
    <row r="339" spans="2:6" ht="15.75">
      <c r="B339" s="16">
        <v>326</v>
      </c>
      <c r="C339" s="126">
        <f t="shared" si="29"/>
        <v>0</v>
      </c>
      <c r="D339" s="127">
        <f t="shared" si="30"/>
        <v>0</v>
      </c>
      <c r="E339" s="127">
        <f t="shared" si="31"/>
        <v>0</v>
      </c>
      <c r="F339" s="127">
        <f t="shared" si="32"/>
        <v>0</v>
      </c>
    </row>
    <row r="340" spans="2:6" ht="15.75">
      <c r="B340" s="16">
        <v>327</v>
      </c>
      <c r="C340" s="126">
        <f t="shared" si="29"/>
        <v>0</v>
      </c>
      <c r="D340" s="127">
        <f t="shared" si="30"/>
        <v>0</v>
      </c>
      <c r="E340" s="127">
        <f t="shared" si="31"/>
        <v>0</v>
      </c>
      <c r="F340" s="127">
        <f t="shared" si="32"/>
        <v>0</v>
      </c>
    </row>
    <row r="341" spans="2:6" ht="15.75">
      <c r="B341" s="16">
        <v>328</v>
      </c>
      <c r="C341" s="126">
        <f t="shared" si="29"/>
        <v>0</v>
      </c>
      <c r="D341" s="127">
        <f t="shared" si="30"/>
        <v>0</v>
      </c>
      <c r="E341" s="127">
        <f t="shared" si="31"/>
        <v>0</v>
      </c>
      <c r="F341" s="127">
        <f t="shared" si="32"/>
        <v>0</v>
      </c>
    </row>
    <row r="342" spans="2:6" ht="15.75">
      <c r="B342" s="16">
        <v>329</v>
      </c>
      <c r="C342" s="126">
        <f t="shared" si="29"/>
        <v>0</v>
      </c>
      <c r="D342" s="127">
        <f t="shared" si="30"/>
        <v>0</v>
      </c>
      <c r="E342" s="127">
        <f t="shared" si="31"/>
        <v>0</v>
      </c>
      <c r="F342" s="127">
        <f t="shared" si="32"/>
        <v>0</v>
      </c>
    </row>
    <row r="343" spans="2:6" ht="15.75">
      <c r="B343" s="16">
        <v>330</v>
      </c>
      <c r="C343" s="126">
        <f t="shared" si="29"/>
        <v>0</v>
      </c>
      <c r="D343" s="127">
        <f t="shared" si="30"/>
        <v>0</v>
      </c>
      <c r="E343" s="127">
        <f t="shared" si="31"/>
        <v>0</v>
      </c>
      <c r="F343" s="127">
        <f t="shared" si="32"/>
        <v>0</v>
      </c>
    </row>
    <row r="344" spans="2:6" ht="15.75">
      <c r="B344" s="16">
        <v>331</v>
      </c>
      <c r="C344" s="126">
        <f t="shared" si="29"/>
        <v>0</v>
      </c>
      <c r="D344" s="127">
        <f t="shared" si="30"/>
        <v>0</v>
      </c>
      <c r="E344" s="127">
        <f t="shared" si="31"/>
        <v>0</v>
      </c>
      <c r="F344" s="127">
        <f t="shared" si="32"/>
        <v>0</v>
      </c>
    </row>
    <row r="345" spans="2:6" ht="15.75">
      <c r="B345" s="16">
        <v>332</v>
      </c>
      <c r="C345" s="126">
        <f t="shared" si="29"/>
        <v>0</v>
      </c>
      <c r="D345" s="127">
        <f t="shared" si="30"/>
        <v>0</v>
      </c>
      <c r="E345" s="127">
        <f t="shared" si="31"/>
        <v>0</v>
      </c>
      <c r="F345" s="127">
        <f t="shared" si="32"/>
        <v>0</v>
      </c>
    </row>
    <row r="346" spans="2:6" ht="15.75">
      <c r="B346" s="16">
        <v>333</v>
      </c>
      <c r="C346" s="126">
        <f t="shared" si="29"/>
        <v>0</v>
      </c>
      <c r="D346" s="127">
        <f t="shared" si="30"/>
        <v>0</v>
      </c>
      <c r="E346" s="127">
        <f t="shared" si="31"/>
        <v>0</v>
      </c>
      <c r="F346" s="127">
        <f t="shared" si="32"/>
        <v>0</v>
      </c>
    </row>
    <row r="347" spans="2:6" ht="15.75">
      <c r="B347" s="16">
        <v>334</v>
      </c>
      <c r="C347" s="126">
        <f t="shared" si="29"/>
        <v>0</v>
      </c>
      <c r="D347" s="127">
        <f t="shared" si="30"/>
        <v>0</v>
      </c>
      <c r="E347" s="127">
        <f t="shared" si="31"/>
        <v>0</v>
      </c>
      <c r="F347" s="127">
        <f t="shared" si="32"/>
        <v>0</v>
      </c>
    </row>
    <row r="348" spans="2:6" ht="15.75">
      <c r="B348" s="16">
        <v>335</v>
      </c>
      <c r="C348" s="126">
        <f t="shared" si="29"/>
        <v>0</v>
      </c>
      <c r="D348" s="127">
        <f t="shared" si="30"/>
        <v>0</v>
      </c>
      <c r="E348" s="127">
        <f t="shared" si="31"/>
        <v>0</v>
      </c>
      <c r="F348" s="127">
        <f t="shared" si="32"/>
        <v>0</v>
      </c>
    </row>
    <row r="349" spans="2:6" ht="15.75">
      <c r="B349" s="16">
        <v>336</v>
      </c>
      <c r="C349" s="126">
        <f t="shared" si="29"/>
        <v>0</v>
      </c>
      <c r="D349" s="127">
        <f t="shared" si="30"/>
        <v>0</v>
      </c>
      <c r="E349" s="127">
        <f t="shared" si="31"/>
        <v>0</v>
      </c>
      <c r="F349" s="127">
        <f t="shared" si="32"/>
        <v>0</v>
      </c>
    </row>
    <row r="350" spans="2:6" ht="15.75">
      <c r="B350" s="16">
        <v>337</v>
      </c>
      <c r="C350" s="126">
        <f t="shared" si="29"/>
        <v>0</v>
      </c>
      <c r="D350" s="127">
        <f t="shared" si="30"/>
        <v>0</v>
      </c>
      <c r="E350" s="127">
        <f t="shared" si="31"/>
        <v>0</v>
      </c>
      <c r="F350" s="127">
        <f t="shared" si="32"/>
        <v>0</v>
      </c>
    </row>
    <row r="351" spans="2:6" ht="15.75">
      <c r="B351" s="16">
        <v>338</v>
      </c>
      <c r="C351" s="126">
        <f t="shared" si="29"/>
        <v>0</v>
      </c>
      <c r="D351" s="127">
        <f t="shared" si="30"/>
        <v>0</v>
      </c>
      <c r="E351" s="127">
        <f t="shared" si="31"/>
        <v>0</v>
      </c>
      <c r="F351" s="127">
        <f t="shared" si="32"/>
        <v>0</v>
      </c>
    </row>
    <row r="352" spans="2:6" ht="15.75">
      <c r="B352" s="16">
        <v>339</v>
      </c>
      <c r="C352" s="126">
        <f t="shared" si="29"/>
        <v>0</v>
      </c>
      <c r="D352" s="127">
        <f t="shared" si="30"/>
        <v>0</v>
      </c>
      <c r="E352" s="127">
        <f t="shared" si="31"/>
        <v>0</v>
      </c>
      <c r="F352" s="127">
        <f t="shared" si="32"/>
        <v>0</v>
      </c>
    </row>
    <row r="353" spans="2:6" ht="15.75">
      <c r="B353" s="16">
        <v>340</v>
      </c>
      <c r="C353" s="126">
        <f t="shared" si="29"/>
        <v>0</v>
      </c>
      <c r="D353" s="127">
        <f t="shared" si="30"/>
        <v>0</v>
      </c>
      <c r="E353" s="127">
        <f t="shared" si="31"/>
        <v>0</v>
      </c>
      <c r="F353" s="127">
        <f t="shared" si="32"/>
        <v>0</v>
      </c>
    </row>
    <row r="354" spans="2:6" ht="15.75">
      <c r="B354" s="16">
        <v>341</v>
      </c>
      <c r="C354" s="126">
        <f t="shared" si="29"/>
        <v>0</v>
      </c>
      <c r="D354" s="127">
        <f t="shared" si="30"/>
        <v>0</v>
      </c>
      <c r="E354" s="127">
        <f t="shared" si="31"/>
        <v>0</v>
      </c>
      <c r="F354" s="127">
        <f t="shared" si="32"/>
        <v>0</v>
      </c>
    </row>
    <row r="355" spans="2:6" ht="15.75">
      <c r="B355" s="16">
        <v>342</v>
      </c>
      <c r="C355" s="126">
        <f t="shared" si="29"/>
        <v>0</v>
      </c>
      <c r="D355" s="127">
        <f t="shared" si="30"/>
        <v>0</v>
      </c>
      <c r="E355" s="127">
        <f t="shared" si="31"/>
        <v>0</v>
      </c>
      <c r="F355" s="127">
        <f t="shared" si="32"/>
        <v>0</v>
      </c>
    </row>
    <row r="356" spans="2:6" ht="15.75">
      <c r="B356" s="16">
        <v>343</v>
      </c>
      <c r="C356" s="126">
        <f t="shared" si="29"/>
        <v>0</v>
      </c>
      <c r="D356" s="127">
        <f t="shared" si="30"/>
        <v>0</v>
      </c>
      <c r="E356" s="127">
        <f t="shared" si="31"/>
        <v>0</v>
      </c>
      <c r="F356" s="127">
        <f t="shared" si="32"/>
        <v>0</v>
      </c>
    </row>
    <row r="357" spans="2:6" ht="15.75">
      <c r="B357" s="16">
        <v>344</v>
      </c>
      <c r="C357" s="126">
        <f t="shared" si="29"/>
        <v>0</v>
      </c>
      <c r="D357" s="127">
        <f t="shared" si="30"/>
        <v>0</v>
      </c>
      <c r="E357" s="127">
        <f t="shared" si="31"/>
        <v>0</v>
      </c>
      <c r="F357" s="127">
        <f t="shared" si="32"/>
        <v>0</v>
      </c>
    </row>
    <row r="358" spans="2:6" ht="15.75">
      <c r="B358" s="16">
        <v>345</v>
      </c>
      <c r="C358" s="126">
        <f t="shared" si="29"/>
        <v>0</v>
      </c>
      <c r="D358" s="127">
        <f t="shared" si="30"/>
        <v>0</v>
      </c>
      <c r="E358" s="127">
        <f t="shared" si="31"/>
        <v>0</v>
      </c>
      <c r="F358" s="127">
        <f t="shared" si="32"/>
        <v>0</v>
      </c>
    </row>
    <row r="359" spans="2:6" ht="15.75">
      <c r="B359" s="16">
        <v>346</v>
      </c>
      <c r="C359" s="126">
        <f t="shared" si="29"/>
        <v>0</v>
      </c>
      <c r="D359" s="127">
        <f t="shared" si="30"/>
        <v>0</v>
      </c>
      <c r="E359" s="127">
        <f t="shared" si="31"/>
        <v>0</v>
      </c>
      <c r="F359" s="127">
        <f t="shared" si="32"/>
        <v>0</v>
      </c>
    </row>
    <row r="360" spans="2:6" ht="15.75">
      <c r="B360" s="16">
        <v>347</v>
      </c>
      <c r="C360" s="126">
        <f t="shared" si="29"/>
        <v>0</v>
      </c>
      <c r="D360" s="127">
        <f t="shared" si="30"/>
        <v>0</v>
      </c>
      <c r="E360" s="127">
        <f t="shared" si="31"/>
        <v>0</v>
      </c>
      <c r="F360" s="127">
        <f t="shared" si="32"/>
        <v>0</v>
      </c>
    </row>
    <row r="361" spans="2:6" ht="15.75">
      <c r="B361" s="16">
        <v>348</v>
      </c>
      <c r="C361" s="126">
        <f t="shared" si="29"/>
        <v>0</v>
      </c>
      <c r="D361" s="127">
        <f t="shared" si="30"/>
        <v>0</v>
      </c>
      <c r="E361" s="127">
        <f t="shared" si="31"/>
        <v>0</v>
      </c>
      <c r="F361" s="127">
        <f t="shared" si="32"/>
        <v>0</v>
      </c>
    </row>
    <row r="362" spans="2:6" ht="15.75">
      <c r="B362" s="16">
        <v>349</v>
      </c>
      <c r="C362" s="126">
        <f t="shared" si="29"/>
        <v>0</v>
      </c>
      <c r="D362" s="127">
        <f t="shared" si="30"/>
        <v>0</v>
      </c>
      <c r="E362" s="127">
        <f t="shared" si="31"/>
        <v>0</v>
      </c>
      <c r="F362" s="127">
        <f t="shared" si="32"/>
        <v>0</v>
      </c>
    </row>
    <row r="363" spans="2:6" ht="15.75">
      <c r="B363" s="16">
        <v>350</v>
      </c>
      <c r="C363" s="126">
        <f t="shared" si="29"/>
        <v>0</v>
      </c>
      <c r="D363" s="127">
        <f t="shared" si="30"/>
        <v>0</v>
      </c>
      <c r="E363" s="127">
        <f t="shared" si="31"/>
        <v>0</v>
      </c>
      <c r="F363" s="127">
        <f t="shared" si="32"/>
        <v>0</v>
      </c>
    </row>
    <row r="364" spans="2:6" ht="15.75">
      <c r="B364" s="16">
        <v>351</v>
      </c>
      <c r="C364" s="126">
        <f t="shared" si="29"/>
        <v>0</v>
      </c>
      <c r="D364" s="127">
        <f t="shared" si="30"/>
        <v>0</v>
      </c>
      <c r="E364" s="127">
        <f t="shared" si="31"/>
        <v>0</v>
      </c>
      <c r="F364" s="127">
        <f t="shared" si="32"/>
        <v>0</v>
      </c>
    </row>
    <row r="365" spans="2:6" ht="15.75">
      <c r="B365" s="16">
        <v>352</v>
      </c>
      <c r="C365" s="126">
        <f t="shared" si="29"/>
        <v>0</v>
      </c>
      <c r="D365" s="127">
        <f t="shared" si="30"/>
        <v>0</v>
      </c>
      <c r="E365" s="127">
        <f t="shared" si="31"/>
        <v>0</v>
      </c>
      <c r="F365" s="127">
        <f t="shared" si="32"/>
        <v>0</v>
      </c>
    </row>
    <row r="366" spans="2:6" ht="15.75">
      <c r="B366" s="16">
        <v>353</v>
      </c>
      <c r="C366" s="126">
        <f t="shared" si="29"/>
        <v>0</v>
      </c>
      <c r="D366" s="127">
        <f t="shared" si="30"/>
        <v>0</v>
      </c>
      <c r="E366" s="127">
        <f t="shared" si="31"/>
        <v>0</v>
      </c>
      <c r="F366" s="127">
        <f t="shared" si="32"/>
        <v>0</v>
      </c>
    </row>
    <row r="367" spans="2:6" ht="15.75">
      <c r="B367" s="16">
        <v>354</v>
      </c>
      <c r="C367" s="126">
        <f t="shared" si="29"/>
        <v>0</v>
      </c>
      <c r="D367" s="127">
        <f t="shared" si="30"/>
        <v>0</v>
      </c>
      <c r="E367" s="127">
        <f t="shared" si="31"/>
        <v>0</v>
      </c>
      <c r="F367" s="127">
        <f t="shared" si="32"/>
        <v>0</v>
      </c>
    </row>
    <row r="368" spans="2:6" ht="15.75">
      <c r="B368" s="16">
        <v>355</v>
      </c>
      <c r="C368" s="126">
        <f t="shared" si="29"/>
        <v>0</v>
      </c>
      <c r="D368" s="127">
        <f t="shared" si="30"/>
        <v>0</v>
      </c>
      <c r="E368" s="127">
        <f t="shared" si="31"/>
        <v>0</v>
      </c>
      <c r="F368" s="127">
        <f t="shared" si="32"/>
        <v>0</v>
      </c>
    </row>
    <row r="369" spans="2:6" ht="15.75">
      <c r="B369" s="16">
        <v>356</v>
      </c>
      <c r="C369" s="126">
        <f t="shared" si="29"/>
        <v>0</v>
      </c>
      <c r="D369" s="127">
        <f t="shared" si="30"/>
        <v>0</v>
      </c>
      <c r="E369" s="127">
        <f t="shared" si="31"/>
        <v>0</v>
      </c>
      <c r="F369" s="127">
        <f t="shared" si="32"/>
        <v>0</v>
      </c>
    </row>
    <row r="370" spans="2:6" ht="15.75">
      <c r="B370" s="16">
        <v>357</v>
      </c>
      <c r="C370" s="126">
        <f t="shared" si="29"/>
        <v>0</v>
      </c>
      <c r="D370" s="127">
        <f t="shared" si="30"/>
        <v>0</v>
      </c>
      <c r="E370" s="127">
        <f t="shared" si="31"/>
        <v>0</v>
      </c>
      <c r="F370" s="127">
        <f t="shared" si="32"/>
        <v>0</v>
      </c>
    </row>
    <row r="371" spans="2:6" ht="15.75">
      <c r="B371" s="16">
        <v>358</v>
      </c>
      <c r="C371" s="126">
        <f t="shared" si="29"/>
        <v>0</v>
      </c>
      <c r="D371" s="127">
        <f t="shared" si="30"/>
        <v>0</v>
      </c>
      <c r="E371" s="127">
        <f t="shared" si="31"/>
        <v>0</v>
      </c>
      <c r="F371" s="127">
        <f t="shared" si="32"/>
        <v>0</v>
      </c>
    </row>
    <row r="372" spans="2:6" ht="15.75">
      <c r="B372" s="16">
        <v>359</v>
      </c>
      <c r="C372" s="126">
        <f t="shared" si="29"/>
        <v>0</v>
      </c>
      <c r="D372" s="127">
        <f t="shared" si="30"/>
        <v>0</v>
      </c>
      <c r="E372" s="127">
        <f t="shared" si="31"/>
        <v>0</v>
      </c>
      <c r="F372" s="127">
        <f t="shared" si="32"/>
        <v>0</v>
      </c>
    </row>
    <row r="373" spans="2:6" ht="15.75">
      <c r="B373" s="16">
        <v>360</v>
      </c>
      <c r="C373" s="126">
        <f t="shared" si="29"/>
        <v>0</v>
      </c>
      <c r="D373" s="127">
        <f t="shared" si="30"/>
        <v>0</v>
      </c>
      <c r="E373" s="127">
        <f t="shared" si="31"/>
        <v>0</v>
      </c>
      <c r="F373" s="127">
        <f t="shared" si="32"/>
        <v>0</v>
      </c>
    </row>
    <row r="374" spans="2:6" ht="15.75">
      <c r="B374" s="16">
        <v>361</v>
      </c>
      <c r="C374" s="126">
        <f t="shared" si="29"/>
        <v>0</v>
      </c>
      <c r="D374" s="127">
        <f t="shared" si="30"/>
        <v>0</v>
      </c>
      <c r="E374" s="127">
        <f t="shared" si="31"/>
        <v>0</v>
      </c>
      <c r="F374" s="127">
        <f t="shared" si="32"/>
        <v>0</v>
      </c>
    </row>
    <row r="375" spans="2:6" ht="15.75">
      <c r="B375" s="16">
        <v>362</v>
      </c>
      <c r="C375" s="126">
        <f t="shared" si="29"/>
        <v>0</v>
      </c>
      <c r="D375" s="127">
        <f t="shared" si="30"/>
        <v>0</v>
      </c>
      <c r="E375" s="127">
        <f t="shared" si="31"/>
        <v>0</v>
      </c>
      <c r="F375" s="127">
        <f t="shared" si="32"/>
        <v>0</v>
      </c>
    </row>
    <row r="376" spans="2:6" ht="15.75">
      <c r="B376" s="16">
        <v>363</v>
      </c>
      <c r="C376" s="126">
        <f t="shared" si="29"/>
        <v>0</v>
      </c>
      <c r="D376" s="127">
        <f t="shared" si="30"/>
        <v>0</v>
      </c>
      <c r="E376" s="127">
        <f t="shared" si="31"/>
        <v>0</v>
      </c>
      <c r="F376" s="127">
        <f t="shared" si="32"/>
        <v>0</v>
      </c>
    </row>
    <row r="377" spans="2:6" ht="15.75">
      <c r="B377" s="16">
        <v>364</v>
      </c>
      <c r="C377" s="126">
        <f t="shared" si="29"/>
        <v>0</v>
      </c>
      <c r="D377" s="127">
        <f t="shared" si="30"/>
        <v>0</v>
      </c>
      <c r="E377" s="127">
        <f t="shared" si="31"/>
        <v>0</v>
      </c>
      <c r="F377" s="127">
        <f t="shared" si="32"/>
        <v>0</v>
      </c>
    </row>
    <row r="378" spans="2:6" ht="15.75">
      <c r="B378" s="16">
        <v>365</v>
      </c>
      <c r="C378" s="126">
        <f t="shared" si="29"/>
        <v>0</v>
      </c>
      <c r="D378" s="127">
        <f t="shared" si="30"/>
        <v>0</v>
      </c>
      <c r="E378" s="127">
        <f t="shared" si="31"/>
        <v>0</v>
      </c>
      <c r="F378" s="127">
        <f t="shared" si="32"/>
        <v>0</v>
      </c>
    </row>
    <row r="379" spans="2:6" ht="15.75">
      <c r="B379" s="16">
        <v>366</v>
      </c>
      <c r="C379" s="126">
        <f t="shared" si="29"/>
        <v>0</v>
      </c>
      <c r="D379" s="127">
        <f t="shared" si="30"/>
        <v>0</v>
      </c>
      <c r="E379" s="127">
        <f t="shared" si="31"/>
        <v>0</v>
      </c>
      <c r="F379" s="127">
        <f t="shared" si="32"/>
        <v>0</v>
      </c>
    </row>
    <row r="380" spans="2:6" ht="15.75">
      <c r="B380" s="16">
        <v>367</v>
      </c>
      <c r="C380" s="126">
        <f t="shared" si="29"/>
        <v>0</v>
      </c>
      <c r="D380" s="127">
        <f t="shared" si="30"/>
        <v>0</v>
      </c>
      <c r="E380" s="127">
        <f t="shared" si="31"/>
        <v>0</v>
      </c>
      <c r="F380" s="127">
        <f t="shared" si="32"/>
        <v>0</v>
      </c>
    </row>
    <row r="381" spans="2:6" ht="15.75">
      <c r="B381" s="16">
        <v>368</v>
      </c>
      <c r="C381" s="126">
        <f t="shared" si="29"/>
        <v>0</v>
      </c>
      <c r="D381" s="127">
        <f t="shared" si="30"/>
        <v>0</v>
      </c>
      <c r="E381" s="127">
        <f t="shared" si="31"/>
        <v>0</v>
      </c>
      <c r="F381" s="127">
        <f t="shared" si="32"/>
        <v>0</v>
      </c>
    </row>
    <row r="382" spans="2:6" ht="15.75">
      <c r="B382" s="16">
        <v>369</v>
      </c>
      <c r="C382" s="126">
        <f t="shared" si="29"/>
        <v>0</v>
      </c>
      <c r="D382" s="127">
        <f t="shared" si="30"/>
        <v>0</v>
      </c>
      <c r="E382" s="127">
        <f t="shared" si="31"/>
        <v>0</v>
      </c>
      <c r="F382" s="127">
        <f t="shared" si="32"/>
        <v>0</v>
      </c>
    </row>
    <row r="383" spans="2:6" ht="15.75">
      <c r="B383" s="16">
        <v>370</v>
      </c>
      <c r="C383" s="126">
        <f t="shared" si="29"/>
        <v>0</v>
      </c>
      <c r="D383" s="127">
        <f t="shared" si="30"/>
        <v>0</v>
      </c>
      <c r="E383" s="127">
        <f t="shared" si="31"/>
        <v>0</v>
      </c>
      <c r="F383" s="127">
        <f t="shared" si="32"/>
        <v>0</v>
      </c>
    </row>
    <row r="384" spans="2:6" ht="15.75">
      <c r="B384" s="16">
        <v>371</v>
      </c>
      <c r="C384" s="126">
        <f t="shared" si="29"/>
        <v>0</v>
      </c>
      <c r="D384" s="127">
        <f t="shared" si="30"/>
        <v>0</v>
      </c>
      <c r="E384" s="127">
        <f t="shared" si="31"/>
        <v>0</v>
      </c>
      <c r="F384" s="127">
        <f t="shared" si="32"/>
        <v>0</v>
      </c>
    </row>
    <row r="385" spans="2:6" ht="15.75">
      <c r="B385" s="16">
        <v>372</v>
      </c>
      <c r="C385" s="126">
        <f t="shared" si="29"/>
        <v>0</v>
      </c>
      <c r="D385" s="127">
        <f t="shared" si="30"/>
        <v>0</v>
      </c>
      <c r="E385" s="127">
        <f t="shared" si="31"/>
        <v>0</v>
      </c>
      <c r="F385" s="127">
        <f t="shared" si="32"/>
        <v>0</v>
      </c>
    </row>
    <row r="386" spans="2:6" ht="15.75">
      <c r="B386" s="16">
        <v>373</v>
      </c>
      <c r="C386" s="126">
        <f t="shared" si="29"/>
        <v>0</v>
      </c>
      <c r="D386" s="127">
        <f t="shared" si="30"/>
        <v>0</v>
      </c>
      <c r="E386" s="127">
        <f t="shared" si="31"/>
        <v>0</v>
      </c>
      <c r="F386" s="127">
        <f t="shared" si="32"/>
        <v>0</v>
      </c>
    </row>
    <row r="387" spans="2:6" ht="15.75">
      <c r="B387" s="16">
        <v>374</v>
      </c>
      <c r="C387" s="126">
        <f t="shared" si="29"/>
        <v>0</v>
      </c>
      <c r="D387" s="127">
        <f t="shared" si="30"/>
        <v>0</v>
      </c>
      <c r="E387" s="127">
        <f t="shared" si="31"/>
        <v>0</v>
      </c>
      <c r="F387" s="127">
        <f t="shared" si="32"/>
        <v>0</v>
      </c>
    </row>
    <row r="388" spans="2:6" ht="15.75">
      <c r="B388" s="16">
        <v>375</v>
      </c>
      <c r="C388" s="126">
        <f t="shared" si="29"/>
        <v>0</v>
      </c>
      <c r="D388" s="127">
        <f t="shared" si="30"/>
        <v>0</v>
      </c>
      <c r="E388" s="127">
        <f t="shared" si="31"/>
        <v>0</v>
      </c>
      <c r="F388" s="127">
        <f t="shared" si="32"/>
        <v>0</v>
      </c>
    </row>
    <row r="389" spans="2:6" ht="15.75">
      <c r="B389" s="16">
        <v>376</v>
      </c>
      <c r="C389" s="126">
        <f t="shared" si="29"/>
        <v>0</v>
      </c>
      <c r="D389" s="127">
        <f t="shared" si="30"/>
        <v>0</v>
      </c>
      <c r="E389" s="127">
        <f t="shared" si="31"/>
        <v>0</v>
      </c>
      <c r="F389" s="127">
        <f t="shared" si="32"/>
        <v>0</v>
      </c>
    </row>
    <row r="390" spans="2:6" ht="15.75">
      <c r="B390" s="16">
        <v>377</v>
      </c>
      <c r="C390" s="126">
        <f t="shared" si="29"/>
        <v>0</v>
      </c>
      <c r="D390" s="127">
        <f t="shared" si="30"/>
        <v>0</v>
      </c>
      <c r="E390" s="127">
        <f t="shared" si="31"/>
        <v>0</v>
      </c>
      <c r="F390" s="127">
        <f t="shared" si="32"/>
        <v>0</v>
      </c>
    </row>
    <row r="391" spans="2:6" ht="15.75">
      <c r="B391" s="16">
        <v>378</v>
      </c>
      <c r="C391" s="126">
        <f t="shared" si="29"/>
        <v>0</v>
      </c>
      <c r="D391" s="127">
        <f t="shared" si="30"/>
        <v>0</v>
      </c>
      <c r="E391" s="127">
        <f t="shared" si="31"/>
        <v>0</v>
      </c>
      <c r="F391" s="127">
        <f t="shared" si="32"/>
        <v>0</v>
      </c>
    </row>
    <row r="392" spans="2:6" ht="15.75">
      <c r="B392" s="16">
        <v>379</v>
      </c>
      <c r="C392" s="126">
        <f t="shared" si="29"/>
        <v>0</v>
      </c>
      <c r="D392" s="127">
        <f t="shared" si="30"/>
        <v>0</v>
      </c>
      <c r="E392" s="127">
        <f t="shared" si="31"/>
        <v>0</v>
      </c>
      <c r="F392" s="127">
        <f t="shared" si="32"/>
        <v>0</v>
      </c>
    </row>
    <row r="393" spans="2:6" ht="15.75">
      <c r="B393" s="16">
        <v>380</v>
      </c>
      <c r="C393" s="126">
        <f t="shared" si="29"/>
        <v>0</v>
      </c>
      <c r="D393" s="127">
        <f t="shared" si="30"/>
        <v>0</v>
      </c>
      <c r="E393" s="127">
        <f t="shared" si="31"/>
        <v>0</v>
      </c>
      <c r="F393" s="127">
        <f t="shared" si="32"/>
        <v>0</v>
      </c>
    </row>
    <row r="394" spans="2:6" ht="15.75">
      <c r="B394" s="16">
        <v>381</v>
      </c>
      <c r="C394" s="126">
        <f t="shared" si="29"/>
        <v>0</v>
      </c>
      <c r="D394" s="127">
        <f t="shared" si="30"/>
        <v>0</v>
      </c>
      <c r="E394" s="127">
        <f t="shared" si="31"/>
        <v>0</v>
      </c>
      <c r="F394" s="127">
        <f t="shared" si="32"/>
        <v>0</v>
      </c>
    </row>
    <row r="395" spans="2:6" ht="15.75">
      <c r="B395" s="16">
        <v>382</v>
      </c>
      <c r="C395" s="126">
        <f t="shared" si="29"/>
        <v>0</v>
      </c>
      <c r="D395" s="127">
        <f t="shared" si="30"/>
        <v>0</v>
      </c>
      <c r="E395" s="127">
        <f t="shared" si="31"/>
        <v>0</v>
      </c>
      <c r="F395" s="127">
        <f t="shared" si="32"/>
        <v>0</v>
      </c>
    </row>
    <row r="396" spans="2:6" ht="15.75">
      <c r="B396" s="16">
        <v>383</v>
      </c>
      <c r="C396" s="126">
        <f t="shared" si="29"/>
        <v>0</v>
      </c>
      <c r="D396" s="127">
        <f t="shared" si="30"/>
        <v>0</v>
      </c>
      <c r="E396" s="127">
        <f t="shared" si="31"/>
        <v>0</v>
      </c>
      <c r="F396" s="127">
        <f t="shared" si="32"/>
        <v>0</v>
      </c>
    </row>
    <row r="397" spans="2:6" ht="15.75">
      <c r="B397" s="16">
        <v>384</v>
      </c>
      <c r="C397" s="126">
        <f t="shared" si="29"/>
        <v>0</v>
      </c>
      <c r="D397" s="127">
        <f t="shared" si="30"/>
        <v>0</v>
      </c>
      <c r="E397" s="127">
        <f t="shared" si="31"/>
        <v>0</v>
      </c>
      <c r="F397" s="127">
        <f t="shared" si="32"/>
        <v>0</v>
      </c>
    </row>
    <row r="398" spans="2:6" ht="15.75">
      <c r="B398" s="16">
        <v>385</v>
      </c>
      <c r="C398" s="126">
        <f t="shared" si="29"/>
        <v>0</v>
      </c>
      <c r="D398" s="127">
        <f t="shared" si="30"/>
        <v>0</v>
      </c>
      <c r="E398" s="127">
        <f t="shared" si="31"/>
        <v>0</v>
      </c>
      <c r="F398" s="127">
        <f t="shared" si="32"/>
        <v>0</v>
      </c>
    </row>
    <row r="399" spans="2:6" ht="15.75">
      <c r="B399" s="16">
        <v>386</v>
      </c>
      <c r="C399" s="126">
        <f t="shared" si="29"/>
        <v>0</v>
      </c>
      <c r="D399" s="127">
        <f t="shared" si="30"/>
        <v>0</v>
      </c>
      <c r="E399" s="127">
        <f t="shared" si="31"/>
        <v>0</v>
      </c>
      <c r="F399" s="127">
        <f t="shared" si="32"/>
        <v>0</v>
      </c>
    </row>
    <row r="400" spans="2:6" ht="15.75">
      <c r="B400" s="16">
        <v>387</v>
      </c>
      <c r="C400" s="126">
        <f aca="true" t="shared" si="33" ref="C400:C463">IF(F399&gt;$C$7,$C$7,F399+D400)</f>
        <v>0</v>
      </c>
      <c r="D400" s="127">
        <f aca="true" t="shared" si="34" ref="D400:D463">+$C$5*F399/12</f>
        <v>0</v>
      </c>
      <c r="E400" s="127">
        <f aca="true" t="shared" si="35" ref="E400:E463">+C400-D400</f>
        <v>0</v>
      </c>
      <c r="F400" s="127">
        <f aca="true" t="shared" si="36" ref="F400:F463">+F399-E400</f>
        <v>0</v>
      </c>
    </row>
    <row r="401" spans="2:6" ht="15.75">
      <c r="B401" s="16">
        <v>388</v>
      </c>
      <c r="C401" s="126">
        <f t="shared" si="33"/>
        <v>0</v>
      </c>
      <c r="D401" s="127">
        <f t="shared" si="34"/>
        <v>0</v>
      </c>
      <c r="E401" s="127">
        <f t="shared" si="35"/>
        <v>0</v>
      </c>
      <c r="F401" s="127">
        <f t="shared" si="36"/>
        <v>0</v>
      </c>
    </row>
    <row r="402" spans="2:6" ht="15.75">
      <c r="B402" s="16">
        <v>389</v>
      </c>
      <c r="C402" s="126">
        <f t="shared" si="33"/>
        <v>0</v>
      </c>
      <c r="D402" s="127">
        <f t="shared" si="34"/>
        <v>0</v>
      </c>
      <c r="E402" s="127">
        <f t="shared" si="35"/>
        <v>0</v>
      </c>
      <c r="F402" s="127">
        <f t="shared" si="36"/>
        <v>0</v>
      </c>
    </row>
    <row r="403" spans="2:6" ht="15.75">
      <c r="B403" s="16">
        <v>390</v>
      </c>
      <c r="C403" s="126">
        <f t="shared" si="33"/>
        <v>0</v>
      </c>
      <c r="D403" s="127">
        <f t="shared" si="34"/>
        <v>0</v>
      </c>
      <c r="E403" s="127">
        <f t="shared" si="35"/>
        <v>0</v>
      </c>
      <c r="F403" s="127">
        <f t="shared" si="36"/>
        <v>0</v>
      </c>
    </row>
    <row r="404" spans="2:6" ht="15.75">
      <c r="B404" s="16">
        <v>391</v>
      </c>
      <c r="C404" s="126">
        <f t="shared" si="33"/>
        <v>0</v>
      </c>
      <c r="D404" s="127">
        <f t="shared" si="34"/>
        <v>0</v>
      </c>
      <c r="E404" s="127">
        <f t="shared" si="35"/>
        <v>0</v>
      </c>
      <c r="F404" s="127">
        <f t="shared" si="36"/>
        <v>0</v>
      </c>
    </row>
    <row r="405" spans="2:6" ht="15.75">
      <c r="B405" s="16">
        <v>392</v>
      </c>
      <c r="C405" s="126">
        <f t="shared" si="33"/>
        <v>0</v>
      </c>
      <c r="D405" s="127">
        <f t="shared" si="34"/>
        <v>0</v>
      </c>
      <c r="E405" s="127">
        <f t="shared" si="35"/>
        <v>0</v>
      </c>
      <c r="F405" s="127">
        <f t="shared" si="36"/>
        <v>0</v>
      </c>
    </row>
    <row r="406" spans="2:6" ht="15.75">
      <c r="B406" s="16">
        <v>393</v>
      </c>
      <c r="C406" s="126">
        <f t="shared" si="33"/>
        <v>0</v>
      </c>
      <c r="D406" s="127">
        <f t="shared" si="34"/>
        <v>0</v>
      </c>
      <c r="E406" s="127">
        <f t="shared" si="35"/>
        <v>0</v>
      </c>
      <c r="F406" s="127">
        <f t="shared" si="36"/>
        <v>0</v>
      </c>
    </row>
    <row r="407" spans="2:6" ht="15.75">
      <c r="B407" s="16">
        <v>394</v>
      </c>
      <c r="C407" s="126">
        <f t="shared" si="33"/>
        <v>0</v>
      </c>
      <c r="D407" s="127">
        <f t="shared" si="34"/>
        <v>0</v>
      </c>
      <c r="E407" s="127">
        <f t="shared" si="35"/>
        <v>0</v>
      </c>
      <c r="F407" s="127">
        <f t="shared" si="36"/>
        <v>0</v>
      </c>
    </row>
    <row r="408" spans="2:6" ht="15.75">
      <c r="B408" s="16">
        <v>395</v>
      </c>
      <c r="C408" s="126">
        <f t="shared" si="33"/>
        <v>0</v>
      </c>
      <c r="D408" s="127">
        <f t="shared" si="34"/>
        <v>0</v>
      </c>
      <c r="E408" s="127">
        <f t="shared" si="35"/>
        <v>0</v>
      </c>
      <c r="F408" s="127">
        <f t="shared" si="36"/>
        <v>0</v>
      </c>
    </row>
    <row r="409" spans="2:6" ht="15.75">
      <c r="B409" s="16">
        <v>396</v>
      </c>
      <c r="C409" s="126">
        <f t="shared" si="33"/>
        <v>0</v>
      </c>
      <c r="D409" s="127">
        <f t="shared" si="34"/>
        <v>0</v>
      </c>
      <c r="E409" s="127">
        <f t="shared" si="35"/>
        <v>0</v>
      </c>
      <c r="F409" s="127">
        <f t="shared" si="36"/>
        <v>0</v>
      </c>
    </row>
    <row r="410" spans="2:6" ht="15.75">
      <c r="B410" s="16">
        <v>397</v>
      </c>
      <c r="C410" s="126">
        <f t="shared" si="33"/>
        <v>0</v>
      </c>
      <c r="D410" s="127">
        <f t="shared" si="34"/>
        <v>0</v>
      </c>
      <c r="E410" s="127">
        <f t="shared" si="35"/>
        <v>0</v>
      </c>
      <c r="F410" s="127">
        <f t="shared" si="36"/>
        <v>0</v>
      </c>
    </row>
    <row r="411" spans="2:6" ht="15.75">
      <c r="B411" s="16">
        <v>398</v>
      </c>
      <c r="C411" s="126">
        <f t="shared" si="33"/>
        <v>0</v>
      </c>
      <c r="D411" s="127">
        <f t="shared" si="34"/>
        <v>0</v>
      </c>
      <c r="E411" s="127">
        <f t="shared" si="35"/>
        <v>0</v>
      </c>
      <c r="F411" s="127">
        <f t="shared" si="36"/>
        <v>0</v>
      </c>
    </row>
    <row r="412" spans="2:6" ht="15.75">
      <c r="B412" s="16">
        <v>399</v>
      </c>
      <c r="C412" s="126">
        <f t="shared" si="33"/>
        <v>0</v>
      </c>
      <c r="D412" s="127">
        <f t="shared" si="34"/>
        <v>0</v>
      </c>
      <c r="E412" s="127">
        <f t="shared" si="35"/>
        <v>0</v>
      </c>
      <c r="F412" s="127">
        <f t="shared" si="36"/>
        <v>0</v>
      </c>
    </row>
    <row r="413" spans="2:6" ht="15.75">
      <c r="B413" s="16">
        <v>400</v>
      </c>
      <c r="C413" s="126">
        <f t="shared" si="33"/>
        <v>0</v>
      </c>
      <c r="D413" s="127">
        <f t="shared" si="34"/>
        <v>0</v>
      </c>
      <c r="E413" s="127">
        <f t="shared" si="35"/>
        <v>0</v>
      </c>
      <c r="F413" s="127">
        <f t="shared" si="36"/>
        <v>0</v>
      </c>
    </row>
    <row r="414" spans="2:6" ht="15.75">
      <c r="B414" s="16">
        <v>401</v>
      </c>
      <c r="C414" s="126">
        <f t="shared" si="33"/>
        <v>0</v>
      </c>
      <c r="D414" s="127">
        <f t="shared" si="34"/>
        <v>0</v>
      </c>
      <c r="E414" s="127">
        <f t="shared" si="35"/>
        <v>0</v>
      </c>
      <c r="F414" s="127">
        <f t="shared" si="36"/>
        <v>0</v>
      </c>
    </row>
    <row r="415" spans="2:6" ht="15.75">
      <c r="B415" s="16">
        <v>402</v>
      </c>
      <c r="C415" s="126">
        <f t="shared" si="33"/>
        <v>0</v>
      </c>
      <c r="D415" s="127">
        <f t="shared" si="34"/>
        <v>0</v>
      </c>
      <c r="E415" s="127">
        <f t="shared" si="35"/>
        <v>0</v>
      </c>
      <c r="F415" s="127">
        <f t="shared" si="36"/>
        <v>0</v>
      </c>
    </row>
    <row r="416" spans="2:6" ht="15.75">
      <c r="B416" s="16">
        <v>403</v>
      </c>
      <c r="C416" s="126">
        <f t="shared" si="33"/>
        <v>0</v>
      </c>
      <c r="D416" s="127">
        <f t="shared" si="34"/>
        <v>0</v>
      </c>
      <c r="E416" s="127">
        <f t="shared" si="35"/>
        <v>0</v>
      </c>
      <c r="F416" s="127">
        <f t="shared" si="36"/>
        <v>0</v>
      </c>
    </row>
    <row r="417" spans="2:6" ht="15.75">
      <c r="B417" s="16">
        <v>404</v>
      </c>
      <c r="C417" s="126">
        <f t="shared" si="33"/>
        <v>0</v>
      </c>
      <c r="D417" s="127">
        <f t="shared" si="34"/>
        <v>0</v>
      </c>
      <c r="E417" s="127">
        <f t="shared" si="35"/>
        <v>0</v>
      </c>
      <c r="F417" s="127">
        <f t="shared" si="36"/>
        <v>0</v>
      </c>
    </row>
    <row r="418" spans="2:6" ht="15.75">
      <c r="B418" s="16">
        <v>405</v>
      </c>
      <c r="C418" s="126">
        <f t="shared" si="33"/>
        <v>0</v>
      </c>
      <c r="D418" s="127">
        <f t="shared" si="34"/>
        <v>0</v>
      </c>
      <c r="E418" s="127">
        <f t="shared" si="35"/>
        <v>0</v>
      </c>
      <c r="F418" s="127">
        <f t="shared" si="36"/>
        <v>0</v>
      </c>
    </row>
    <row r="419" spans="2:6" ht="15.75">
      <c r="B419" s="16">
        <v>406</v>
      </c>
      <c r="C419" s="126">
        <f t="shared" si="33"/>
        <v>0</v>
      </c>
      <c r="D419" s="127">
        <f t="shared" si="34"/>
        <v>0</v>
      </c>
      <c r="E419" s="127">
        <f t="shared" si="35"/>
        <v>0</v>
      </c>
      <c r="F419" s="127">
        <f t="shared" si="36"/>
        <v>0</v>
      </c>
    </row>
    <row r="420" spans="2:6" ht="15.75">
      <c r="B420" s="16">
        <v>407</v>
      </c>
      <c r="C420" s="126">
        <f t="shared" si="33"/>
        <v>0</v>
      </c>
      <c r="D420" s="127">
        <f t="shared" si="34"/>
        <v>0</v>
      </c>
      <c r="E420" s="127">
        <f t="shared" si="35"/>
        <v>0</v>
      </c>
      <c r="F420" s="127">
        <f t="shared" si="36"/>
        <v>0</v>
      </c>
    </row>
    <row r="421" spans="2:6" ht="15.75">
      <c r="B421" s="16">
        <v>408</v>
      </c>
      <c r="C421" s="126">
        <f t="shared" si="33"/>
        <v>0</v>
      </c>
      <c r="D421" s="127">
        <f t="shared" si="34"/>
        <v>0</v>
      </c>
      <c r="E421" s="127">
        <f t="shared" si="35"/>
        <v>0</v>
      </c>
      <c r="F421" s="127">
        <f t="shared" si="36"/>
        <v>0</v>
      </c>
    </row>
    <row r="422" spans="2:6" ht="15.75">
      <c r="B422" s="16">
        <v>409</v>
      </c>
      <c r="C422" s="126">
        <f t="shared" si="33"/>
        <v>0</v>
      </c>
      <c r="D422" s="127">
        <f t="shared" si="34"/>
        <v>0</v>
      </c>
      <c r="E422" s="127">
        <f t="shared" si="35"/>
        <v>0</v>
      </c>
      <c r="F422" s="127">
        <f t="shared" si="36"/>
        <v>0</v>
      </c>
    </row>
    <row r="423" spans="2:6" ht="15.75">
      <c r="B423" s="16">
        <v>410</v>
      </c>
      <c r="C423" s="126">
        <f t="shared" si="33"/>
        <v>0</v>
      </c>
      <c r="D423" s="127">
        <f t="shared" si="34"/>
        <v>0</v>
      </c>
      <c r="E423" s="127">
        <f t="shared" si="35"/>
        <v>0</v>
      </c>
      <c r="F423" s="127">
        <f t="shared" si="36"/>
        <v>0</v>
      </c>
    </row>
    <row r="424" spans="2:6" ht="15.75">
      <c r="B424" s="16">
        <v>411</v>
      </c>
      <c r="C424" s="126">
        <f t="shared" si="33"/>
        <v>0</v>
      </c>
      <c r="D424" s="127">
        <f t="shared" si="34"/>
        <v>0</v>
      </c>
      <c r="E424" s="127">
        <f t="shared" si="35"/>
        <v>0</v>
      </c>
      <c r="F424" s="127">
        <f t="shared" si="36"/>
        <v>0</v>
      </c>
    </row>
    <row r="425" spans="2:6" ht="15.75">
      <c r="B425" s="16">
        <v>412</v>
      </c>
      <c r="C425" s="126">
        <f t="shared" si="33"/>
        <v>0</v>
      </c>
      <c r="D425" s="127">
        <f t="shared" si="34"/>
        <v>0</v>
      </c>
      <c r="E425" s="127">
        <f t="shared" si="35"/>
        <v>0</v>
      </c>
      <c r="F425" s="127">
        <f t="shared" si="36"/>
        <v>0</v>
      </c>
    </row>
    <row r="426" spans="2:6" ht="15.75">
      <c r="B426" s="16">
        <v>413</v>
      </c>
      <c r="C426" s="126">
        <f t="shared" si="33"/>
        <v>0</v>
      </c>
      <c r="D426" s="127">
        <f t="shared" si="34"/>
        <v>0</v>
      </c>
      <c r="E426" s="127">
        <f t="shared" si="35"/>
        <v>0</v>
      </c>
      <c r="F426" s="127">
        <f t="shared" si="36"/>
        <v>0</v>
      </c>
    </row>
    <row r="427" spans="2:6" ht="15.75">
      <c r="B427" s="16">
        <v>414</v>
      </c>
      <c r="C427" s="126">
        <f t="shared" si="33"/>
        <v>0</v>
      </c>
      <c r="D427" s="127">
        <f t="shared" si="34"/>
        <v>0</v>
      </c>
      <c r="E427" s="127">
        <f t="shared" si="35"/>
        <v>0</v>
      </c>
      <c r="F427" s="127">
        <f t="shared" si="36"/>
        <v>0</v>
      </c>
    </row>
    <row r="428" spans="2:6" ht="15.75">
      <c r="B428" s="16">
        <v>415</v>
      </c>
      <c r="C428" s="126">
        <f t="shared" si="33"/>
        <v>0</v>
      </c>
      <c r="D428" s="127">
        <f t="shared" si="34"/>
        <v>0</v>
      </c>
      <c r="E428" s="127">
        <f t="shared" si="35"/>
        <v>0</v>
      </c>
      <c r="F428" s="127">
        <f t="shared" si="36"/>
        <v>0</v>
      </c>
    </row>
    <row r="429" spans="2:6" ht="15.75">
      <c r="B429" s="16">
        <v>416</v>
      </c>
      <c r="C429" s="126">
        <f t="shared" si="33"/>
        <v>0</v>
      </c>
      <c r="D429" s="127">
        <f t="shared" si="34"/>
        <v>0</v>
      </c>
      <c r="E429" s="127">
        <f t="shared" si="35"/>
        <v>0</v>
      </c>
      <c r="F429" s="127">
        <f t="shared" si="36"/>
        <v>0</v>
      </c>
    </row>
    <row r="430" spans="2:6" ht="15.75">
      <c r="B430" s="16">
        <v>417</v>
      </c>
      <c r="C430" s="126">
        <f t="shared" si="33"/>
        <v>0</v>
      </c>
      <c r="D430" s="127">
        <f t="shared" si="34"/>
        <v>0</v>
      </c>
      <c r="E430" s="127">
        <f t="shared" si="35"/>
        <v>0</v>
      </c>
      <c r="F430" s="127">
        <f t="shared" si="36"/>
        <v>0</v>
      </c>
    </row>
    <row r="431" spans="2:6" ht="15.75">
      <c r="B431" s="16">
        <v>418</v>
      </c>
      <c r="C431" s="126">
        <f t="shared" si="33"/>
        <v>0</v>
      </c>
      <c r="D431" s="127">
        <f t="shared" si="34"/>
        <v>0</v>
      </c>
      <c r="E431" s="127">
        <f t="shared" si="35"/>
        <v>0</v>
      </c>
      <c r="F431" s="127">
        <f t="shared" si="36"/>
        <v>0</v>
      </c>
    </row>
    <row r="432" spans="2:6" ht="15.75">
      <c r="B432" s="16">
        <v>419</v>
      </c>
      <c r="C432" s="126">
        <f t="shared" si="33"/>
        <v>0</v>
      </c>
      <c r="D432" s="127">
        <f t="shared" si="34"/>
        <v>0</v>
      </c>
      <c r="E432" s="127">
        <f t="shared" si="35"/>
        <v>0</v>
      </c>
      <c r="F432" s="127">
        <f t="shared" si="36"/>
        <v>0</v>
      </c>
    </row>
    <row r="433" spans="2:6" ht="15.75">
      <c r="B433" s="16">
        <v>420</v>
      </c>
      <c r="C433" s="126">
        <f t="shared" si="33"/>
        <v>0</v>
      </c>
      <c r="D433" s="127">
        <f t="shared" si="34"/>
        <v>0</v>
      </c>
      <c r="E433" s="127">
        <f t="shared" si="35"/>
        <v>0</v>
      </c>
      <c r="F433" s="127">
        <f t="shared" si="36"/>
        <v>0</v>
      </c>
    </row>
    <row r="434" spans="2:6" ht="15.75">
      <c r="B434" s="16">
        <v>421</v>
      </c>
      <c r="C434" s="126">
        <f t="shared" si="33"/>
        <v>0</v>
      </c>
      <c r="D434" s="127">
        <f t="shared" si="34"/>
        <v>0</v>
      </c>
      <c r="E434" s="127">
        <f t="shared" si="35"/>
        <v>0</v>
      </c>
      <c r="F434" s="127">
        <f t="shared" si="36"/>
        <v>0</v>
      </c>
    </row>
    <row r="435" spans="2:6" ht="15.75">
      <c r="B435" s="16">
        <v>422</v>
      </c>
      <c r="C435" s="126">
        <f t="shared" si="33"/>
        <v>0</v>
      </c>
      <c r="D435" s="127">
        <f t="shared" si="34"/>
        <v>0</v>
      </c>
      <c r="E435" s="127">
        <f t="shared" si="35"/>
        <v>0</v>
      </c>
      <c r="F435" s="127">
        <f t="shared" si="36"/>
        <v>0</v>
      </c>
    </row>
    <row r="436" spans="2:6" ht="15.75">
      <c r="B436" s="16">
        <v>423</v>
      </c>
      <c r="C436" s="126">
        <f t="shared" si="33"/>
        <v>0</v>
      </c>
      <c r="D436" s="127">
        <f t="shared" si="34"/>
        <v>0</v>
      </c>
      <c r="E436" s="127">
        <f t="shared" si="35"/>
        <v>0</v>
      </c>
      <c r="F436" s="127">
        <f t="shared" si="36"/>
        <v>0</v>
      </c>
    </row>
    <row r="437" spans="2:6" ht="15.75">
      <c r="B437" s="16">
        <v>424</v>
      </c>
      <c r="C437" s="126">
        <f t="shared" si="33"/>
        <v>0</v>
      </c>
      <c r="D437" s="127">
        <f t="shared" si="34"/>
        <v>0</v>
      </c>
      <c r="E437" s="127">
        <f t="shared" si="35"/>
        <v>0</v>
      </c>
      <c r="F437" s="127">
        <f t="shared" si="36"/>
        <v>0</v>
      </c>
    </row>
    <row r="438" spans="2:6" ht="15.75">
      <c r="B438" s="16">
        <v>425</v>
      </c>
      <c r="C438" s="126">
        <f t="shared" si="33"/>
        <v>0</v>
      </c>
      <c r="D438" s="127">
        <f t="shared" si="34"/>
        <v>0</v>
      </c>
      <c r="E438" s="127">
        <f t="shared" si="35"/>
        <v>0</v>
      </c>
      <c r="F438" s="127">
        <f t="shared" si="36"/>
        <v>0</v>
      </c>
    </row>
    <row r="439" spans="2:6" ht="15.75">
      <c r="B439" s="16">
        <v>426</v>
      </c>
      <c r="C439" s="126">
        <f t="shared" si="33"/>
        <v>0</v>
      </c>
      <c r="D439" s="127">
        <f t="shared" si="34"/>
        <v>0</v>
      </c>
      <c r="E439" s="127">
        <f t="shared" si="35"/>
        <v>0</v>
      </c>
      <c r="F439" s="127">
        <f t="shared" si="36"/>
        <v>0</v>
      </c>
    </row>
    <row r="440" spans="2:6" ht="15.75">
      <c r="B440" s="16">
        <v>427</v>
      </c>
      <c r="C440" s="126">
        <f t="shared" si="33"/>
        <v>0</v>
      </c>
      <c r="D440" s="127">
        <f t="shared" si="34"/>
        <v>0</v>
      </c>
      <c r="E440" s="127">
        <f t="shared" si="35"/>
        <v>0</v>
      </c>
      <c r="F440" s="127">
        <f t="shared" si="36"/>
        <v>0</v>
      </c>
    </row>
    <row r="441" spans="2:6" ht="15.75">
      <c r="B441" s="16">
        <v>428</v>
      </c>
      <c r="C441" s="126">
        <f t="shared" si="33"/>
        <v>0</v>
      </c>
      <c r="D441" s="127">
        <f t="shared" si="34"/>
        <v>0</v>
      </c>
      <c r="E441" s="127">
        <f t="shared" si="35"/>
        <v>0</v>
      </c>
      <c r="F441" s="127">
        <f t="shared" si="36"/>
        <v>0</v>
      </c>
    </row>
    <row r="442" spans="2:6" ht="15.75">
      <c r="B442" s="16">
        <v>429</v>
      </c>
      <c r="C442" s="126">
        <f t="shared" si="33"/>
        <v>0</v>
      </c>
      <c r="D442" s="127">
        <f t="shared" si="34"/>
        <v>0</v>
      </c>
      <c r="E442" s="127">
        <f t="shared" si="35"/>
        <v>0</v>
      </c>
      <c r="F442" s="127">
        <f t="shared" si="36"/>
        <v>0</v>
      </c>
    </row>
    <row r="443" spans="2:6" ht="15.75">
      <c r="B443" s="16">
        <v>430</v>
      </c>
      <c r="C443" s="126">
        <f t="shared" si="33"/>
        <v>0</v>
      </c>
      <c r="D443" s="127">
        <f t="shared" si="34"/>
        <v>0</v>
      </c>
      <c r="E443" s="127">
        <f t="shared" si="35"/>
        <v>0</v>
      </c>
      <c r="F443" s="127">
        <f t="shared" si="36"/>
        <v>0</v>
      </c>
    </row>
    <row r="444" spans="2:6" ht="15.75">
      <c r="B444" s="16">
        <v>431</v>
      </c>
      <c r="C444" s="126">
        <f t="shared" si="33"/>
        <v>0</v>
      </c>
      <c r="D444" s="127">
        <f t="shared" si="34"/>
        <v>0</v>
      </c>
      <c r="E444" s="127">
        <f t="shared" si="35"/>
        <v>0</v>
      </c>
      <c r="F444" s="127">
        <f t="shared" si="36"/>
        <v>0</v>
      </c>
    </row>
    <row r="445" spans="2:6" ht="15.75">
      <c r="B445" s="16">
        <v>432</v>
      </c>
      <c r="C445" s="126">
        <f t="shared" si="33"/>
        <v>0</v>
      </c>
      <c r="D445" s="127">
        <f t="shared" si="34"/>
        <v>0</v>
      </c>
      <c r="E445" s="127">
        <f t="shared" si="35"/>
        <v>0</v>
      </c>
      <c r="F445" s="127">
        <f t="shared" si="36"/>
        <v>0</v>
      </c>
    </row>
    <row r="446" spans="2:6" ht="15.75">
      <c r="B446" s="16">
        <v>433</v>
      </c>
      <c r="C446" s="126">
        <f t="shared" si="33"/>
        <v>0</v>
      </c>
      <c r="D446" s="127">
        <f t="shared" si="34"/>
        <v>0</v>
      </c>
      <c r="E446" s="127">
        <f t="shared" si="35"/>
        <v>0</v>
      </c>
      <c r="F446" s="127">
        <f t="shared" si="36"/>
        <v>0</v>
      </c>
    </row>
    <row r="447" spans="2:6" ht="15.75">
      <c r="B447" s="16">
        <v>434</v>
      </c>
      <c r="C447" s="126">
        <f t="shared" si="33"/>
        <v>0</v>
      </c>
      <c r="D447" s="127">
        <f t="shared" si="34"/>
        <v>0</v>
      </c>
      <c r="E447" s="127">
        <f t="shared" si="35"/>
        <v>0</v>
      </c>
      <c r="F447" s="127">
        <f t="shared" si="36"/>
        <v>0</v>
      </c>
    </row>
    <row r="448" spans="2:6" ht="15.75">
      <c r="B448" s="16">
        <v>435</v>
      </c>
      <c r="C448" s="126">
        <f t="shared" si="33"/>
        <v>0</v>
      </c>
      <c r="D448" s="127">
        <f t="shared" si="34"/>
        <v>0</v>
      </c>
      <c r="E448" s="127">
        <f t="shared" si="35"/>
        <v>0</v>
      </c>
      <c r="F448" s="127">
        <f t="shared" si="36"/>
        <v>0</v>
      </c>
    </row>
    <row r="449" spans="2:6" ht="15.75">
      <c r="B449" s="16">
        <v>436</v>
      </c>
      <c r="C449" s="126">
        <f t="shared" si="33"/>
        <v>0</v>
      </c>
      <c r="D449" s="127">
        <f t="shared" si="34"/>
        <v>0</v>
      </c>
      <c r="E449" s="127">
        <f t="shared" si="35"/>
        <v>0</v>
      </c>
      <c r="F449" s="127">
        <f t="shared" si="36"/>
        <v>0</v>
      </c>
    </row>
    <row r="450" spans="2:6" ht="15.75">
      <c r="B450" s="16">
        <v>437</v>
      </c>
      <c r="C450" s="126">
        <f t="shared" si="33"/>
        <v>0</v>
      </c>
      <c r="D450" s="127">
        <f t="shared" si="34"/>
        <v>0</v>
      </c>
      <c r="E450" s="127">
        <f t="shared" si="35"/>
        <v>0</v>
      </c>
      <c r="F450" s="127">
        <f t="shared" si="36"/>
        <v>0</v>
      </c>
    </row>
    <row r="451" spans="2:6" ht="15.75">
      <c r="B451" s="16">
        <v>438</v>
      </c>
      <c r="C451" s="126">
        <f t="shared" si="33"/>
        <v>0</v>
      </c>
      <c r="D451" s="127">
        <f t="shared" si="34"/>
        <v>0</v>
      </c>
      <c r="E451" s="127">
        <f t="shared" si="35"/>
        <v>0</v>
      </c>
      <c r="F451" s="127">
        <f t="shared" si="36"/>
        <v>0</v>
      </c>
    </row>
    <row r="452" spans="2:6" ht="15.75">
      <c r="B452" s="16">
        <v>439</v>
      </c>
      <c r="C452" s="126">
        <f t="shared" si="33"/>
        <v>0</v>
      </c>
      <c r="D452" s="127">
        <f t="shared" si="34"/>
        <v>0</v>
      </c>
      <c r="E452" s="127">
        <f t="shared" si="35"/>
        <v>0</v>
      </c>
      <c r="F452" s="127">
        <f t="shared" si="36"/>
        <v>0</v>
      </c>
    </row>
    <row r="453" spans="2:6" ht="15.75">
      <c r="B453" s="16">
        <v>440</v>
      </c>
      <c r="C453" s="126">
        <f t="shared" si="33"/>
        <v>0</v>
      </c>
      <c r="D453" s="127">
        <f t="shared" si="34"/>
        <v>0</v>
      </c>
      <c r="E453" s="127">
        <f t="shared" si="35"/>
        <v>0</v>
      </c>
      <c r="F453" s="127">
        <f t="shared" si="36"/>
        <v>0</v>
      </c>
    </row>
    <row r="454" spans="2:6" ht="15.75">
      <c r="B454" s="16">
        <v>441</v>
      </c>
      <c r="C454" s="126">
        <f t="shared" si="33"/>
        <v>0</v>
      </c>
      <c r="D454" s="127">
        <f t="shared" si="34"/>
        <v>0</v>
      </c>
      <c r="E454" s="127">
        <f t="shared" si="35"/>
        <v>0</v>
      </c>
      <c r="F454" s="127">
        <f t="shared" si="36"/>
        <v>0</v>
      </c>
    </row>
    <row r="455" spans="2:6" ht="15.75">
      <c r="B455" s="16">
        <v>442</v>
      </c>
      <c r="C455" s="126">
        <f t="shared" si="33"/>
        <v>0</v>
      </c>
      <c r="D455" s="127">
        <f t="shared" si="34"/>
        <v>0</v>
      </c>
      <c r="E455" s="127">
        <f t="shared" si="35"/>
        <v>0</v>
      </c>
      <c r="F455" s="127">
        <f t="shared" si="36"/>
        <v>0</v>
      </c>
    </row>
    <row r="456" spans="2:6" ht="15.75">
      <c r="B456" s="16">
        <v>443</v>
      </c>
      <c r="C456" s="126">
        <f t="shared" si="33"/>
        <v>0</v>
      </c>
      <c r="D456" s="127">
        <f t="shared" si="34"/>
        <v>0</v>
      </c>
      <c r="E456" s="127">
        <f t="shared" si="35"/>
        <v>0</v>
      </c>
      <c r="F456" s="127">
        <f t="shared" si="36"/>
        <v>0</v>
      </c>
    </row>
    <row r="457" spans="2:6" ht="15.75">
      <c r="B457" s="16">
        <v>444</v>
      </c>
      <c r="C457" s="126">
        <f t="shared" si="33"/>
        <v>0</v>
      </c>
      <c r="D457" s="127">
        <f t="shared" si="34"/>
        <v>0</v>
      </c>
      <c r="E457" s="127">
        <f t="shared" si="35"/>
        <v>0</v>
      </c>
      <c r="F457" s="127">
        <f t="shared" si="36"/>
        <v>0</v>
      </c>
    </row>
    <row r="458" spans="2:6" ht="15.75">
      <c r="B458" s="16">
        <v>445</v>
      </c>
      <c r="C458" s="126">
        <f t="shared" si="33"/>
        <v>0</v>
      </c>
      <c r="D458" s="127">
        <f t="shared" si="34"/>
        <v>0</v>
      </c>
      <c r="E458" s="127">
        <f t="shared" si="35"/>
        <v>0</v>
      </c>
      <c r="F458" s="127">
        <f t="shared" si="36"/>
        <v>0</v>
      </c>
    </row>
    <row r="459" spans="2:6" ht="15.75">
      <c r="B459" s="16">
        <v>446</v>
      </c>
      <c r="C459" s="126">
        <f t="shared" si="33"/>
        <v>0</v>
      </c>
      <c r="D459" s="127">
        <f t="shared" si="34"/>
        <v>0</v>
      </c>
      <c r="E459" s="127">
        <f t="shared" si="35"/>
        <v>0</v>
      </c>
      <c r="F459" s="127">
        <f t="shared" si="36"/>
        <v>0</v>
      </c>
    </row>
    <row r="460" spans="2:6" ht="15.75">
      <c r="B460" s="16">
        <v>447</v>
      </c>
      <c r="C460" s="126">
        <f t="shared" si="33"/>
        <v>0</v>
      </c>
      <c r="D460" s="127">
        <f t="shared" si="34"/>
        <v>0</v>
      </c>
      <c r="E460" s="127">
        <f t="shared" si="35"/>
        <v>0</v>
      </c>
      <c r="F460" s="127">
        <f t="shared" si="36"/>
        <v>0</v>
      </c>
    </row>
    <row r="461" spans="2:6" ht="15.75">
      <c r="B461" s="16">
        <v>448</v>
      </c>
      <c r="C461" s="126">
        <f t="shared" si="33"/>
        <v>0</v>
      </c>
      <c r="D461" s="127">
        <f t="shared" si="34"/>
        <v>0</v>
      </c>
      <c r="E461" s="127">
        <f t="shared" si="35"/>
        <v>0</v>
      </c>
      <c r="F461" s="127">
        <f t="shared" si="36"/>
        <v>0</v>
      </c>
    </row>
    <row r="462" spans="2:6" ht="15.75">
      <c r="B462" s="16">
        <v>449</v>
      </c>
      <c r="C462" s="126">
        <f t="shared" si="33"/>
        <v>0</v>
      </c>
      <c r="D462" s="127">
        <f t="shared" si="34"/>
        <v>0</v>
      </c>
      <c r="E462" s="127">
        <f t="shared" si="35"/>
        <v>0</v>
      </c>
      <c r="F462" s="127">
        <f t="shared" si="36"/>
        <v>0</v>
      </c>
    </row>
    <row r="463" spans="2:6" ht="15.75">
      <c r="B463" s="16">
        <v>450</v>
      </c>
      <c r="C463" s="126">
        <f t="shared" si="33"/>
        <v>0</v>
      </c>
      <c r="D463" s="127">
        <f t="shared" si="34"/>
        <v>0</v>
      </c>
      <c r="E463" s="127">
        <f t="shared" si="35"/>
        <v>0</v>
      </c>
      <c r="F463" s="127">
        <f t="shared" si="36"/>
        <v>0</v>
      </c>
    </row>
    <row r="464" spans="2:6" ht="15.75">
      <c r="B464" s="16">
        <v>451</v>
      </c>
      <c r="C464" s="126">
        <f aca="true" t="shared" si="37" ref="C464:C527">IF(F463&gt;$C$7,$C$7,F463+D464)</f>
        <v>0</v>
      </c>
      <c r="D464" s="127">
        <f aca="true" t="shared" si="38" ref="D464:D527">+$C$5*F463/12</f>
        <v>0</v>
      </c>
      <c r="E464" s="127">
        <f aca="true" t="shared" si="39" ref="E464:E527">+C464-D464</f>
        <v>0</v>
      </c>
      <c r="F464" s="127">
        <f aca="true" t="shared" si="40" ref="F464:F527">+F463-E464</f>
        <v>0</v>
      </c>
    </row>
    <row r="465" spans="2:6" ht="15.75">
      <c r="B465" s="16">
        <v>452</v>
      </c>
      <c r="C465" s="126">
        <f t="shared" si="37"/>
        <v>0</v>
      </c>
      <c r="D465" s="127">
        <f t="shared" si="38"/>
        <v>0</v>
      </c>
      <c r="E465" s="127">
        <f t="shared" si="39"/>
        <v>0</v>
      </c>
      <c r="F465" s="127">
        <f t="shared" si="40"/>
        <v>0</v>
      </c>
    </row>
    <row r="466" spans="2:6" ht="15.75">
      <c r="B466" s="16">
        <v>453</v>
      </c>
      <c r="C466" s="126">
        <f t="shared" si="37"/>
        <v>0</v>
      </c>
      <c r="D466" s="127">
        <f t="shared" si="38"/>
        <v>0</v>
      </c>
      <c r="E466" s="127">
        <f t="shared" si="39"/>
        <v>0</v>
      </c>
      <c r="F466" s="127">
        <f t="shared" si="40"/>
        <v>0</v>
      </c>
    </row>
    <row r="467" spans="2:6" ht="15.75">
      <c r="B467" s="16">
        <v>454</v>
      </c>
      <c r="C467" s="126">
        <f t="shared" si="37"/>
        <v>0</v>
      </c>
      <c r="D467" s="127">
        <f t="shared" si="38"/>
        <v>0</v>
      </c>
      <c r="E467" s="127">
        <f t="shared" si="39"/>
        <v>0</v>
      </c>
      <c r="F467" s="127">
        <f t="shared" si="40"/>
        <v>0</v>
      </c>
    </row>
    <row r="468" spans="2:6" ht="15.75">
      <c r="B468" s="16">
        <v>455</v>
      </c>
      <c r="C468" s="126">
        <f t="shared" si="37"/>
        <v>0</v>
      </c>
      <c r="D468" s="127">
        <f t="shared" si="38"/>
        <v>0</v>
      </c>
      <c r="E468" s="127">
        <f t="shared" si="39"/>
        <v>0</v>
      </c>
      <c r="F468" s="127">
        <f t="shared" si="40"/>
        <v>0</v>
      </c>
    </row>
    <row r="469" spans="2:6" ht="15.75">
      <c r="B469" s="16">
        <v>456</v>
      </c>
      <c r="C469" s="126">
        <f t="shared" si="37"/>
        <v>0</v>
      </c>
      <c r="D469" s="127">
        <f t="shared" si="38"/>
        <v>0</v>
      </c>
      <c r="E469" s="127">
        <f t="shared" si="39"/>
        <v>0</v>
      </c>
      <c r="F469" s="127">
        <f t="shared" si="40"/>
        <v>0</v>
      </c>
    </row>
    <row r="470" spans="2:6" ht="15.75">
      <c r="B470" s="16">
        <v>457</v>
      </c>
      <c r="C470" s="126">
        <f t="shared" si="37"/>
        <v>0</v>
      </c>
      <c r="D470" s="127">
        <f t="shared" si="38"/>
        <v>0</v>
      </c>
      <c r="E470" s="127">
        <f t="shared" si="39"/>
        <v>0</v>
      </c>
      <c r="F470" s="127">
        <f t="shared" si="40"/>
        <v>0</v>
      </c>
    </row>
    <row r="471" spans="2:6" ht="15.75">
      <c r="B471" s="16">
        <v>458</v>
      </c>
      <c r="C471" s="126">
        <f t="shared" si="37"/>
        <v>0</v>
      </c>
      <c r="D471" s="127">
        <f t="shared" si="38"/>
        <v>0</v>
      </c>
      <c r="E471" s="127">
        <f t="shared" si="39"/>
        <v>0</v>
      </c>
      <c r="F471" s="127">
        <f t="shared" si="40"/>
        <v>0</v>
      </c>
    </row>
    <row r="472" spans="2:6" ht="15.75">
      <c r="B472" s="16">
        <v>459</v>
      </c>
      <c r="C472" s="126">
        <f t="shared" si="37"/>
        <v>0</v>
      </c>
      <c r="D472" s="127">
        <f t="shared" si="38"/>
        <v>0</v>
      </c>
      <c r="E472" s="127">
        <f t="shared" si="39"/>
        <v>0</v>
      </c>
      <c r="F472" s="127">
        <f t="shared" si="40"/>
        <v>0</v>
      </c>
    </row>
    <row r="473" spans="2:6" ht="15.75">
      <c r="B473" s="16">
        <v>460</v>
      </c>
      <c r="C473" s="126">
        <f t="shared" si="37"/>
        <v>0</v>
      </c>
      <c r="D473" s="127">
        <f t="shared" si="38"/>
        <v>0</v>
      </c>
      <c r="E473" s="127">
        <f t="shared" si="39"/>
        <v>0</v>
      </c>
      <c r="F473" s="127">
        <f t="shared" si="40"/>
        <v>0</v>
      </c>
    </row>
    <row r="474" spans="2:6" ht="15.75">
      <c r="B474" s="16">
        <v>461</v>
      </c>
      <c r="C474" s="126">
        <f t="shared" si="37"/>
        <v>0</v>
      </c>
      <c r="D474" s="127">
        <f t="shared" si="38"/>
        <v>0</v>
      </c>
      <c r="E474" s="127">
        <f t="shared" si="39"/>
        <v>0</v>
      </c>
      <c r="F474" s="127">
        <f t="shared" si="40"/>
        <v>0</v>
      </c>
    </row>
    <row r="475" spans="2:6" ht="15.75">
      <c r="B475" s="16">
        <v>462</v>
      </c>
      <c r="C475" s="126">
        <f t="shared" si="37"/>
        <v>0</v>
      </c>
      <c r="D475" s="127">
        <f t="shared" si="38"/>
        <v>0</v>
      </c>
      <c r="E475" s="127">
        <f t="shared" si="39"/>
        <v>0</v>
      </c>
      <c r="F475" s="127">
        <f t="shared" si="40"/>
        <v>0</v>
      </c>
    </row>
    <row r="476" spans="2:6" ht="15.75">
      <c r="B476" s="16">
        <v>463</v>
      </c>
      <c r="C476" s="126">
        <f t="shared" si="37"/>
        <v>0</v>
      </c>
      <c r="D476" s="127">
        <f t="shared" si="38"/>
        <v>0</v>
      </c>
      <c r="E476" s="127">
        <f t="shared" si="39"/>
        <v>0</v>
      </c>
      <c r="F476" s="127">
        <f t="shared" si="40"/>
        <v>0</v>
      </c>
    </row>
    <row r="477" spans="2:6" ht="15.75">
      <c r="B477" s="16">
        <v>464</v>
      </c>
      <c r="C477" s="126">
        <f t="shared" si="37"/>
        <v>0</v>
      </c>
      <c r="D477" s="127">
        <f t="shared" si="38"/>
        <v>0</v>
      </c>
      <c r="E477" s="127">
        <f t="shared" si="39"/>
        <v>0</v>
      </c>
      <c r="F477" s="127">
        <f t="shared" si="40"/>
        <v>0</v>
      </c>
    </row>
    <row r="478" spans="2:6" ht="15.75">
      <c r="B478" s="16">
        <v>465</v>
      </c>
      <c r="C478" s="126">
        <f t="shared" si="37"/>
        <v>0</v>
      </c>
      <c r="D478" s="127">
        <f t="shared" si="38"/>
        <v>0</v>
      </c>
      <c r="E478" s="127">
        <f t="shared" si="39"/>
        <v>0</v>
      </c>
      <c r="F478" s="127">
        <f t="shared" si="40"/>
        <v>0</v>
      </c>
    </row>
    <row r="479" spans="2:6" ht="15.75">
      <c r="B479" s="16">
        <v>466</v>
      </c>
      <c r="C479" s="126">
        <f t="shared" si="37"/>
        <v>0</v>
      </c>
      <c r="D479" s="127">
        <f t="shared" si="38"/>
        <v>0</v>
      </c>
      <c r="E479" s="127">
        <f t="shared" si="39"/>
        <v>0</v>
      </c>
      <c r="F479" s="127">
        <f t="shared" si="40"/>
        <v>0</v>
      </c>
    </row>
    <row r="480" spans="2:6" ht="15.75">
      <c r="B480" s="16">
        <v>467</v>
      </c>
      <c r="C480" s="126">
        <f t="shared" si="37"/>
        <v>0</v>
      </c>
      <c r="D480" s="127">
        <f t="shared" si="38"/>
        <v>0</v>
      </c>
      <c r="E480" s="127">
        <f t="shared" si="39"/>
        <v>0</v>
      </c>
      <c r="F480" s="127">
        <f t="shared" si="40"/>
        <v>0</v>
      </c>
    </row>
    <row r="481" spans="2:6" ht="15.75">
      <c r="B481" s="16">
        <v>468</v>
      </c>
      <c r="C481" s="126">
        <f t="shared" si="37"/>
        <v>0</v>
      </c>
      <c r="D481" s="127">
        <f t="shared" si="38"/>
        <v>0</v>
      </c>
      <c r="E481" s="127">
        <f t="shared" si="39"/>
        <v>0</v>
      </c>
      <c r="F481" s="127">
        <f t="shared" si="40"/>
        <v>0</v>
      </c>
    </row>
    <row r="482" spans="2:6" ht="15.75">
      <c r="B482" s="16">
        <v>469</v>
      </c>
      <c r="C482" s="126">
        <f t="shared" si="37"/>
        <v>0</v>
      </c>
      <c r="D482" s="127">
        <f t="shared" si="38"/>
        <v>0</v>
      </c>
      <c r="E482" s="127">
        <f t="shared" si="39"/>
        <v>0</v>
      </c>
      <c r="F482" s="127">
        <f t="shared" si="40"/>
        <v>0</v>
      </c>
    </row>
    <row r="483" spans="2:6" ht="15.75">
      <c r="B483" s="16">
        <v>470</v>
      </c>
      <c r="C483" s="126">
        <f t="shared" si="37"/>
        <v>0</v>
      </c>
      <c r="D483" s="127">
        <f t="shared" si="38"/>
        <v>0</v>
      </c>
      <c r="E483" s="127">
        <f t="shared" si="39"/>
        <v>0</v>
      </c>
      <c r="F483" s="127">
        <f t="shared" si="40"/>
        <v>0</v>
      </c>
    </row>
    <row r="484" spans="2:6" ht="15.75">
      <c r="B484" s="16">
        <v>471</v>
      </c>
      <c r="C484" s="126">
        <f t="shared" si="37"/>
        <v>0</v>
      </c>
      <c r="D484" s="127">
        <f t="shared" si="38"/>
        <v>0</v>
      </c>
      <c r="E484" s="127">
        <f t="shared" si="39"/>
        <v>0</v>
      </c>
      <c r="F484" s="127">
        <f t="shared" si="40"/>
        <v>0</v>
      </c>
    </row>
    <row r="485" spans="2:6" ht="15.75">
      <c r="B485" s="16">
        <v>472</v>
      </c>
      <c r="C485" s="126">
        <f t="shared" si="37"/>
        <v>0</v>
      </c>
      <c r="D485" s="127">
        <f t="shared" si="38"/>
        <v>0</v>
      </c>
      <c r="E485" s="127">
        <f t="shared" si="39"/>
        <v>0</v>
      </c>
      <c r="F485" s="127">
        <f t="shared" si="40"/>
        <v>0</v>
      </c>
    </row>
    <row r="486" spans="2:6" ht="15.75">
      <c r="B486" s="16">
        <v>473</v>
      </c>
      <c r="C486" s="126">
        <f t="shared" si="37"/>
        <v>0</v>
      </c>
      <c r="D486" s="127">
        <f t="shared" si="38"/>
        <v>0</v>
      </c>
      <c r="E486" s="127">
        <f t="shared" si="39"/>
        <v>0</v>
      </c>
      <c r="F486" s="127">
        <f t="shared" si="40"/>
        <v>0</v>
      </c>
    </row>
    <row r="487" spans="2:6" ht="15.75">
      <c r="B487" s="16">
        <v>474</v>
      </c>
      <c r="C487" s="126">
        <f t="shared" si="37"/>
        <v>0</v>
      </c>
      <c r="D487" s="127">
        <f t="shared" si="38"/>
        <v>0</v>
      </c>
      <c r="E487" s="127">
        <f t="shared" si="39"/>
        <v>0</v>
      </c>
      <c r="F487" s="127">
        <f t="shared" si="40"/>
        <v>0</v>
      </c>
    </row>
    <row r="488" spans="2:6" ht="15.75">
      <c r="B488" s="16">
        <v>475</v>
      </c>
      <c r="C488" s="126">
        <f t="shared" si="37"/>
        <v>0</v>
      </c>
      <c r="D488" s="127">
        <f t="shared" si="38"/>
        <v>0</v>
      </c>
      <c r="E488" s="127">
        <f t="shared" si="39"/>
        <v>0</v>
      </c>
      <c r="F488" s="127">
        <f t="shared" si="40"/>
        <v>0</v>
      </c>
    </row>
    <row r="489" spans="2:6" ht="15.75">
      <c r="B489" s="16">
        <v>476</v>
      </c>
      <c r="C489" s="126">
        <f t="shared" si="37"/>
        <v>0</v>
      </c>
      <c r="D489" s="127">
        <f t="shared" si="38"/>
        <v>0</v>
      </c>
      <c r="E489" s="127">
        <f t="shared" si="39"/>
        <v>0</v>
      </c>
      <c r="F489" s="127">
        <f t="shared" si="40"/>
        <v>0</v>
      </c>
    </row>
    <row r="490" spans="2:6" ht="15.75">
      <c r="B490" s="16">
        <v>477</v>
      </c>
      <c r="C490" s="126">
        <f t="shared" si="37"/>
        <v>0</v>
      </c>
      <c r="D490" s="127">
        <f t="shared" si="38"/>
        <v>0</v>
      </c>
      <c r="E490" s="127">
        <f t="shared" si="39"/>
        <v>0</v>
      </c>
      <c r="F490" s="127">
        <f t="shared" si="40"/>
        <v>0</v>
      </c>
    </row>
    <row r="491" spans="2:6" ht="15.75">
      <c r="B491" s="16">
        <v>478</v>
      </c>
      <c r="C491" s="126">
        <f t="shared" si="37"/>
        <v>0</v>
      </c>
      <c r="D491" s="127">
        <f t="shared" si="38"/>
        <v>0</v>
      </c>
      <c r="E491" s="127">
        <f t="shared" si="39"/>
        <v>0</v>
      </c>
      <c r="F491" s="127">
        <f t="shared" si="40"/>
        <v>0</v>
      </c>
    </row>
    <row r="492" spans="2:6" ht="15.75">
      <c r="B492" s="16">
        <v>479</v>
      </c>
      <c r="C492" s="126">
        <f t="shared" si="37"/>
        <v>0</v>
      </c>
      <c r="D492" s="127">
        <f t="shared" si="38"/>
        <v>0</v>
      </c>
      <c r="E492" s="127">
        <f t="shared" si="39"/>
        <v>0</v>
      </c>
      <c r="F492" s="127">
        <f t="shared" si="40"/>
        <v>0</v>
      </c>
    </row>
    <row r="493" spans="2:6" ht="15.75">
      <c r="B493" s="16">
        <v>480</v>
      </c>
      <c r="C493" s="126">
        <f t="shared" si="37"/>
        <v>0</v>
      </c>
      <c r="D493" s="127">
        <f t="shared" si="38"/>
        <v>0</v>
      </c>
      <c r="E493" s="127">
        <f t="shared" si="39"/>
        <v>0</v>
      </c>
      <c r="F493" s="127">
        <f t="shared" si="40"/>
        <v>0</v>
      </c>
    </row>
    <row r="494" spans="2:6" ht="15.75">
      <c r="B494" s="16">
        <v>481</v>
      </c>
      <c r="C494" s="126">
        <f t="shared" si="37"/>
        <v>0</v>
      </c>
      <c r="D494" s="127">
        <f t="shared" si="38"/>
        <v>0</v>
      </c>
      <c r="E494" s="127">
        <f t="shared" si="39"/>
        <v>0</v>
      </c>
      <c r="F494" s="127">
        <f t="shared" si="40"/>
        <v>0</v>
      </c>
    </row>
    <row r="495" spans="2:6" ht="15.75">
      <c r="B495" s="16">
        <v>482</v>
      </c>
      <c r="C495" s="126">
        <f t="shared" si="37"/>
        <v>0</v>
      </c>
      <c r="D495" s="127">
        <f t="shared" si="38"/>
        <v>0</v>
      </c>
      <c r="E495" s="127">
        <f t="shared" si="39"/>
        <v>0</v>
      </c>
      <c r="F495" s="127">
        <f t="shared" si="40"/>
        <v>0</v>
      </c>
    </row>
    <row r="496" spans="2:6" ht="15.75">
      <c r="B496" s="16">
        <v>483</v>
      </c>
      <c r="C496" s="126">
        <f t="shared" si="37"/>
        <v>0</v>
      </c>
      <c r="D496" s="127">
        <f t="shared" si="38"/>
        <v>0</v>
      </c>
      <c r="E496" s="127">
        <f t="shared" si="39"/>
        <v>0</v>
      </c>
      <c r="F496" s="127">
        <f t="shared" si="40"/>
        <v>0</v>
      </c>
    </row>
    <row r="497" spans="2:6" ht="15.75">
      <c r="B497" s="16">
        <v>484</v>
      </c>
      <c r="C497" s="126">
        <f t="shared" si="37"/>
        <v>0</v>
      </c>
      <c r="D497" s="127">
        <f t="shared" si="38"/>
        <v>0</v>
      </c>
      <c r="E497" s="127">
        <f t="shared" si="39"/>
        <v>0</v>
      </c>
      <c r="F497" s="127">
        <f t="shared" si="40"/>
        <v>0</v>
      </c>
    </row>
    <row r="498" spans="2:6" ht="15.75">
      <c r="B498" s="16">
        <v>485</v>
      </c>
      <c r="C498" s="126">
        <f t="shared" si="37"/>
        <v>0</v>
      </c>
      <c r="D498" s="127">
        <f t="shared" si="38"/>
        <v>0</v>
      </c>
      <c r="E498" s="127">
        <f t="shared" si="39"/>
        <v>0</v>
      </c>
      <c r="F498" s="127">
        <f t="shared" si="40"/>
        <v>0</v>
      </c>
    </row>
    <row r="499" spans="2:6" ht="15.75">
      <c r="B499" s="16">
        <v>486</v>
      </c>
      <c r="C499" s="126">
        <f t="shared" si="37"/>
        <v>0</v>
      </c>
      <c r="D499" s="127">
        <f t="shared" si="38"/>
        <v>0</v>
      </c>
      <c r="E499" s="127">
        <f t="shared" si="39"/>
        <v>0</v>
      </c>
      <c r="F499" s="127">
        <f t="shared" si="40"/>
        <v>0</v>
      </c>
    </row>
    <row r="500" spans="2:6" ht="15.75">
      <c r="B500" s="16">
        <v>487</v>
      </c>
      <c r="C500" s="126">
        <f t="shared" si="37"/>
        <v>0</v>
      </c>
      <c r="D500" s="127">
        <f t="shared" si="38"/>
        <v>0</v>
      </c>
      <c r="E500" s="127">
        <f t="shared" si="39"/>
        <v>0</v>
      </c>
      <c r="F500" s="127">
        <f t="shared" si="40"/>
        <v>0</v>
      </c>
    </row>
    <row r="501" spans="2:6" ht="15.75">
      <c r="B501" s="16">
        <v>488</v>
      </c>
      <c r="C501" s="126">
        <f t="shared" si="37"/>
        <v>0</v>
      </c>
      <c r="D501" s="127">
        <f t="shared" si="38"/>
        <v>0</v>
      </c>
      <c r="E501" s="127">
        <f t="shared" si="39"/>
        <v>0</v>
      </c>
      <c r="F501" s="127">
        <f t="shared" si="40"/>
        <v>0</v>
      </c>
    </row>
    <row r="502" spans="2:6" ht="15.75">
      <c r="B502" s="16">
        <v>489</v>
      </c>
      <c r="C502" s="126">
        <f t="shared" si="37"/>
        <v>0</v>
      </c>
      <c r="D502" s="127">
        <f t="shared" si="38"/>
        <v>0</v>
      </c>
      <c r="E502" s="127">
        <f t="shared" si="39"/>
        <v>0</v>
      </c>
      <c r="F502" s="127">
        <f t="shared" si="40"/>
        <v>0</v>
      </c>
    </row>
    <row r="503" spans="2:6" ht="15.75">
      <c r="B503" s="16">
        <v>490</v>
      </c>
      <c r="C503" s="126">
        <f t="shared" si="37"/>
        <v>0</v>
      </c>
      <c r="D503" s="127">
        <f t="shared" si="38"/>
        <v>0</v>
      </c>
      <c r="E503" s="127">
        <f t="shared" si="39"/>
        <v>0</v>
      </c>
      <c r="F503" s="127">
        <f t="shared" si="40"/>
        <v>0</v>
      </c>
    </row>
    <row r="504" spans="2:6" ht="15.75">
      <c r="B504" s="16">
        <v>491</v>
      </c>
      <c r="C504" s="126">
        <f t="shared" si="37"/>
        <v>0</v>
      </c>
      <c r="D504" s="127">
        <f t="shared" si="38"/>
        <v>0</v>
      </c>
      <c r="E504" s="127">
        <f t="shared" si="39"/>
        <v>0</v>
      </c>
      <c r="F504" s="127">
        <f t="shared" si="40"/>
        <v>0</v>
      </c>
    </row>
    <row r="505" spans="2:6" ht="15.75">
      <c r="B505" s="16">
        <v>492</v>
      </c>
      <c r="C505" s="126">
        <f t="shared" si="37"/>
        <v>0</v>
      </c>
      <c r="D505" s="127">
        <f t="shared" si="38"/>
        <v>0</v>
      </c>
      <c r="E505" s="127">
        <f t="shared" si="39"/>
        <v>0</v>
      </c>
      <c r="F505" s="127">
        <f t="shared" si="40"/>
        <v>0</v>
      </c>
    </row>
    <row r="506" spans="2:6" ht="15.75">
      <c r="B506" s="16">
        <v>493</v>
      </c>
      <c r="C506" s="126">
        <f t="shared" si="37"/>
        <v>0</v>
      </c>
      <c r="D506" s="127">
        <f t="shared" si="38"/>
        <v>0</v>
      </c>
      <c r="E506" s="127">
        <f t="shared" si="39"/>
        <v>0</v>
      </c>
      <c r="F506" s="127">
        <f t="shared" si="40"/>
        <v>0</v>
      </c>
    </row>
    <row r="507" spans="2:6" ht="15.75">
      <c r="B507" s="16">
        <v>494</v>
      </c>
      <c r="C507" s="126">
        <f t="shared" si="37"/>
        <v>0</v>
      </c>
      <c r="D507" s="127">
        <f t="shared" si="38"/>
        <v>0</v>
      </c>
      <c r="E507" s="127">
        <f t="shared" si="39"/>
        <v>0</v>
      </c>
      <c r="F507" s="127">
        <f t="shared" si="40"/>
        <v>0</v>
      </c>
    </row>
    <row r="508" spans="2:6" ht="15.75">
      <c r="B508" s="16">
        <v>495</v>
      </c>
      <c r="C508" s="126">
        <f t="shared" si="37"/>
        <v>0</v>
      </c>
      <c r="D508" s="127">
        <f t="shared" si="38"/>
        <v>0</v>
      </c>
      <c r="E508" s="127">
        <f t="shared" si="39"/>
        <v>0</v>
      </c>
      <c r="F508" s="127">
        <f t="shared" si="40"/>
        <v>0</v>
      </c>
    </row>
    <row r="509" spans="2:6" ht="15.75">
      <c r="B509" s="16">
        <v>496</v>
      </c>
      <c r="C509" s="126">
        <f t="shared" si="37"/>
        <v>0</v>
      </c>
      <c r="D509" s="127">
        <f t="shared" si="38"/>
        <v>0</v>
      </c>
      <c r="E509" s="127">
        <f t="shared" si="39"/>
        <v>0</v>
      </c>
      <c r="F509" s="127">
        <f t="shared" si="40"/>
        <v>0</v>
      </c>
    </row>
    <row r="510" spans="2:6" ht="15.75">
      <c r="B510" s="16">
        <v>497</v>
      </c>
      <c r="C510" s="126">
        <f t="shared" si="37"/>
        <v>0</v>
      </c>
      <c r="D510" s="127">
        <f t="shared" si="38"/>
        <v>0</v>
      </c>
      <c r="E510" s="127">
        <f t="shared" si="39"/>
        <v>0</v>
      </c>
      <c r="F510" s="127">
        <f t="shared" si="40"/>
        <v>0</v>
      </c>
    </row>
    <row r="511" spans="2:6" ht="15.75">
      <c r="B511" s="16">
        <v>498</v>
      </c>
      <c r="C511" s="126">
        <f t="shared" si="37"/>
        <v>0</v>
      </c>
      <c r="D511" s="127">
        <f t="shared" si="38"/>
        <v>0</v>
      </c>
      <c r="E511" s="127">
        <f t="shared" si="39"/>
        <v>0</v>
      </c>
      <c r="F511" s="127">
        <f t="shared" si="40"/>
        <v>0</v>
      </c>
    </row>
    <row r="512" spans="2:6" ht="15.75">
      <c r="B512" s="16">
        <v>499</v>
      </c>
      <c r="C512" s="126">
        <f t="shared" si="37"/>
        <v>0</v>
      </c>
      <c r="D512" s="127">
        <f t="shared" si="38"/>
        <v>0</v>
      </c>
      <c r="E512" s="127">
        <f t="shared" si="39"/>
        <v>0</v>
      </c>
      <c r="F512" s="127">
        <f t="shared" si="40"/>
        <v>0</v>
      </c>
    </row>
    <row r="513" spans="2:6" ht="15.75">
      <c r="B513" s="16">
        <v>500</v>
      </c>
      <c r="C513" s="126">
        <f t="shared" si="37"/>
        <v>0</v>
      </c>
      <c r="D513" s="127">
        <f t="shared" si="38"/>
        <v>0</v>
      </c>
      <c r="E513" s="127">
        <f t="shared" si="39"/>
        <v>0</v>
      </c>
      <c r="F513" s="127">
        <f t="shared" si="40"/>
        <v>0</v>
      </c>
    </row>
    <row r="514" spans="2:6" ht="15.75">
      <c r="B514" s="16">
        <v>501</v>
      </c>
      <c r="C514" s="126">
        <f t="shared" si="37"/>
        <v>0</v>
      </c>
      <c r="D514" s="127">
        <f t="shared" si="38"/>
        <v>0</v>
      </c>
      <c r="E514" s="127">
        <f t="shared" si="39"/>
        <v>0</v>
      </c>
      <c r="F514" s="127">
        <f t="shared" si="40"/>
        <v>0</v>
      </c>
    </row>
    <row r="515" spans="2:6" ht="15.75">
      <c r="B515" s="16">
        <v>502</v>
      </c>
      <c r="C515" s="126">
        <f t="shared" si="37"/>
        <v>0</v>
      </c>
      <c r="D515" s="127">
        <f t="shared" si="38"/>
        <v>0</v>
      </c>
      <c r="E515" s="127">
        <f t="shared" si="39"/>
        <v>0</v>
      </c>
      <c r="F515" s="127">
        <f t="shared" si="40"/>
        <v>0</v>
      </c>
    </row>
    <row r="516" spans="2:6" ht="15.75">
      <c r="B516" s="16">
        <v>503</v>
      </c>
      <c r="C516" s="126">
        <f t="shared" si="37"/>
        <v>0</v>
      </c>
      <c r="D516" s="127">
        <f t="shared" si="38"/>
        <v>0</v>
      </c>
      <c r="E516" s="127">
        <f t="shared" si="39"/>
        <v>0</v>
      </c>
      <c r="F516" s="127">
        <f t="shared" si="40"/>
        <v>0</v>
      </c>
    </row>
    <row r="517" spans="2:6" ht="15.75">
      <c r="B517" s="16">
        <v>504</v>
      </c>
      <c r="C517" s="126">
        <f t="shared" si="37"/>
        <v>0</v>
      </c>
      <c r="D517" s="127">
        <f t="shared" si="38"/>
        <v>0</v>
      </c>
      <c r="E517" s="127">
        <f t="shared" si="39"/>
        <v>0</v>
      </c>
      <c r="F517" s="127">
        <f t="shared" si="40"/>
        <v>0</v>
      </c>
    </row>
    <row r="518" spans="2:6" ht="15.75">
      <c r="B518" s="16">
        <v>505</v>
      </c>
      <c r="C518" s="126">
        <f t="shared" si="37"/>
        <v>0</v>
      </c>
      <c r="D518" s="127">
        <f t="shared" si="38"/>
        <v>0</v>
      </c>
      <c r="E518" s="127">
        <f t="shared" si="39"/>
        <v>0</v>
      </c>
      <c r="F518" s="127">
        <f t="shared" si="40"/>
        <v>0</v>
      </c>
    </row>
    <row r="519" spans="2:6" ht="15.75">
      <c r="B519" s="16">
        <v>506</v>
      </c>
      <c r="C519" s="126">
        <f t="shared" si="37"/>
        <v>0</v>
      </c>
      <c r="D519" s="127">
        <f t="shared" si="38"/>
        <v>0</v>
      </c>
      <c r="E519" s="127">
        <f t="shared" si="39"/>
        <v>0</v>
      </c>
      <c r="F519" s="127">
        <f t="shared" si="40"/>
        <v>0</v>
      </c>
    </row>
    <row r="520" spans="2:6" ht="15.75">
      <c r="B520" s="16">
        <v>507</v>
      </c>
      <c r="C520" s="126">
        <f t="shared" si="37"/>
        <v>0</v>
      </c>
      <c r="D520" s="127">
        <f t="shared" si="38"/>
        <v>0</v>
      </c>
      <c r="E520" s="127">
        <f t="shared" si="39"/>
        <v>0</v>
      </c>
      <c r="F520" s="127">
        <f t="shared" si="40"/>
        <v>0</v>
      </c>
    </row>
    <row r="521" spans="2:6" ht="15.75">
      <c r="B521" s="16">
        <v>508</v>
      </c>
      <c r="C521" s="126">
        <f t="shared" si="37"/>
        <v>0</v>
      </c>
      <c r="D521" s="127">
        <f t="shared" si="38"/>
        <v>0</v>
      </c>
      <c r="E521" s="127">
        <f t="shared" si="39"/>
        <v>0</v>
      </c>
      <c r="F521" s="127">
        <f t="shared" si="40"/>
        <v>0</v>
      </c>
    </row>
    <row r="522" spans="2:6" ht="15.75">
      <c r="B522" s="16">
        <v>509</v>
      </c>
      <c r="C522" s="126">
        <f t="shared" si="37"/>
        <v>0</v>
      </c>
      <c r="D522" s="127">
        <f t="shared" si="38"/>
        <v>0</v>
      </c>
      <c r="E522" s="127">
        <f t="shared" si="39"/>
        <v>0</v>
      </c>
      <c r="F522" s="127">
        <f t="shared" si="40"/>
        <v>0</v>
      </c>
    </row>
    <row r="523" spans="2:6" ht="15.75">
      <c r="B523" s="16">
        <v>510</v>
      </c>
      <c r="C523" s="126">
        <f t="shared" si="37"/>
        <v>0</v>
      </c>
      <c r="D523" s="127">
        <f t="shared" si="38"/>
        <v>0</v>
      </c>
      <c r="E523" s="127">
        <f t="shared" si="39"/>
        <v>0</v>
      </c>
      <c r="F523" s="127">
        <f t="shared" si="40"/>
        <v>0</v>
      </c>
    </row>
    <row r="524" spans="2:6" ht="15.75">
      <c r="B524" s="16">
        <v>511</v>
      </c>
      <c r="C524" s="126">
        <f t="shared" si="37"/>
        <v>0</v>
      </c>
      <c r="D524" s="127">
        <f t="shared" si="38"/>
        <v>0</v>
      </c>
      <c r="E524" s="127">
        <f t="shared" si="39"/>
        <v>0</v>
      </c>
      <c r="F524" s="127">
        <f t="shared" si="40"/>
        <v>0</v>
      </c>
    </row>
    <row r="525" spans="2:6" ht="15.75">
      <c r="B525" s="16">
        <v>512</v>
      </c>
      <c r="C525" s="126">
        <f t="shared" si="37"/>
        <v>0</v>
      </c>
      <c r="D525" s="127">
        <f t="shared" si="38"/>
        <v>0</v>
      </c>
      <c r="E525" s="127">
        <f t="shared" si="39"/>
        <v>0</v>
      </c>
      <c r="F525" s="127">
        <f t="shared" si="40"/>
        <v>0</v>
      </c>
    </row>
    <row r="526" spans="2:6" ht="15.75">
      <c r="B526" s="16">
        <v>513</v>
      </c>
      <c r="C526" s="126">
        <f t="shared" si="37"/>
        <v>0</v>
      </c>
      <c r="D526" s="127">
        <f t="shared" si="38"/>
        <v>0</v>
      </c>
      <c r="E526" s="127">
        <f t="shared" si="39"/>
        <v>0</v>
      </c>
      <c r="F526" s="127">
        <f t="shared" si="40"/>
        <v>0</v>
      </c>
    </row>
    <row r="527" spans="2:6" ht="15.75">
      <c r="B527" s="16">
        <v>514</v>
      </c>
      <c r="C527" s="126">
        <f t="shared" si="37"/>
        <v>0</v>
      </c>
      <c r="D527" s="127">
        <f t="shared" si="38"/>
        <v>0</v>
      </c>
      <c r="E527" s="127">
        <f t="shared" si="39"/>
        <v>0</v>
      </c>
      <c r="F527" s="127">
        <f t="shared" si="40"/>
        <v>0</v>
      </c>
    </row>
    <row r="528" spans="2:6" ht="15.75">
      <c r="B528" s="16">
        <v>515</v>
      </c>
      <c r="C528" s="126">
        <f aca="true" t="shared" si="41" ref="C528:C591">IF(F527&gt;$C$7,$C$7,F527+D528)</f>
        <v>0</v>
      </c>
      <c r="D528" s="127">
        <f aca="true" t="shared" si="42" ref="D528:D591">+$C$5*F527/12</f>
        <v>0</v>
      </c>
      <c r="E528" s="127">
        <f aca="true" t="shared" si="43" ref="E528:E591">+C528-D528</f>
        <v>0</v>
      </c>
      <c r="F528" s="127">
        <f aca="true" t="shared" si="44" ref="F528:F591">+F527-E528</f>
        <v>0</v>
      </c>
    </row>
    <row r="529" spans="2:6" ht="15.75">
      <c r="B529" s="16">
        <v>516</v>
      </c>
      <c r="C529" s="126">
        <f t="shared" si="41"/>
        <v>0</v>
      </c>
      <c r="D529" s="127">
        <f t="shared" si="42"/>
        <v>0</v>
      </c>
      <c r="E529" s="127">
        <f t="shared" si="43"/>
        <v>0</v>
      </c>
      <c r="F529" s="127">
        <f t="shared" si="44"/>
        <v>0</v>
      </c>
    </row>
    <row r="530" spans="2:6" ht="15.75">
      <c r="B530" s="16">
        <v>517</v>
      </c>
      <c r="C530" s="126">
        <f t="shared" si="41"/>
        <v>0</v>
      </c>
      <c r="D530" s="127">
        <f t="shared" si="42"/>
        <v>0</v>
      </c>
      <c r="E530" s="127">
        <f t="shared" si="43"/>
        <v>0</v>
      </c>
      <c r="F530" s="127">
        <f t="shared" si="44"/>
        <v>0</v>
      </c>
    </row>
    <row r="531" spans="2:6" ht="15.75">
      <c r="B531" s="16">
        <v>518</v>
      </c>
      <c r="C531" s="126">
        <f t="shared" si="41"/>
        <v>0</v>
      </c>
      <c r="D531" s="127">
        <f t="shared" si="42"/>
        <v>0</v>
      </c>
      <c r="E531" s="127">
        <f t="shared" si="43"/>
        <v>0</v>
      </c>
      <c r="F531" s="127">
        <f t="shared" si="44"/>
        <v>0</v>
      </c>
    </row>
    <row r="532" spans="2:6" ht="15.75">
      <c r="B532" s="16">
        <v>519</v>
      </c>
      <c r="C532" s="126">
        <f t="shared" si="41"/>
        <v>0</v>
      </c>
      <c r="D532" s="127">
        <f t="shared" si="42"/>
        <v>0</v>
      </c>
      <c r="E532" s="127">
        <f t="shared" si="43"/>
        <v>0</v>
      </c>
      <c r="F532" s="127">
        <f t="shared" si="44"/>
        <v>0</v>
      </c>
    </row>
    <row r="533" spans="2:6" ht="15.75">
      <c r="B533" s="16">
        <v>520</v>
      </c>
      <c r="C533" s="126">
        <f t="shared" si="41"/>
        <v>0</v>
      </c>
      <c r="D533" s="127">
        <f t="shared" si="42"/>
        <v>0</v>
      </c>
      <c r="E533" s="127">
        <f t="shared" si="43"/>
        <v>0</v>
      </c>
      <c r="F533" s="127">
        <f t="shared" si="44"/>
        <v>0</v>
      </c>
    </row>
    <row r="534" spans="2:6" ht="15.75">
      <c r="B534" s="16">
        <v>521</v>
      </c>
      <c r="C534" s="126">
        <f t="shared" si="41"/>
        <v>0</v>
      </c>
      <c r="D534" s="127">
        <f t="shared" si="42"/>
        <v>0</v>
      </c>
      <c r="E534" s="127">
        <f t="shared" si="43"/>
        <v>0</v>
      </c>
      <c r="F534" s="127">
        <f t="shared" si="44"/>
        <v>0</v>
      </c>
    </row>
    <row r="535" spans="2:6" ht="15.75">
      <c r="B535" s="16">
        <v>522</v>
      </c>
      <c r="C535" s="126">
        <f t="shared" si="41"/>
        <v>0</v>
      </c>
      <c r="D535" s="127">
        <f t="shared" si="42"/>
        <v>0</v>
      </c>
      <c r="E535" s="127">
        <f t="shared" si="43"/>
        <v>0</v>
      </c>
      <c r="F535" s="127">
        <f t="shared" si="44"/>
        <v>0</v>
      </c>
    </row>
    <row r="536" spans="2:6" ht="15.75">
      <c r="B536" s="16">
        <v>523</v>
      </c>
      <c r="C536" s="126">
        <f t="shared" si="41"/>
        <v>0</v>
      </c>
      <c r="D536" s="127">
        <f t="shared" si="42"/>
        <v>0</v>
      </c>
      <c r="E536" s="127">
        <f t="shared" si="43"/>
        <v>0</v>
      </c>
      <c r="F536" s="127">
        <f t="shared" si="44"/>
        <v>0</v>
      </c>
    </row>
    <row r="537" spans="2:6" ht="15.75">
      <c r="B537" s="16">
        <v>524</v>
      </c>
      <c r="C537" s="126">
        <f t="shared" si="41"/>
        <v>0</v>
      </c>
      <c r="D537" s="127">
        <f t="shared" si="42"/>
        <v>0</v>
      </c>
      <c r="E537" s="127">
        <f t="shared" si="43"/>
        <v>0</v>
      </c>
      <c r="F537" s="127">
        <f t="shared" si="44"/>
        <v>0</v>
      </c>
    </row>
    <row r="538" spans="2:6" ht="15.75">
      <c r="B538" s="16">
        <v>525</v>
      </c>
      <c r="C538" s="126">
        <f t="shared" si="41"/>
        <v>0</v>
      </c>
      <c r="D538" s="127">
        <f t="shared" si="42"/>
        <v>0</v>
      </c>
      <c r="E538" s="127">
        <f t="shared" si="43"/>
        <v>0</v>
      </c>
      <c r="F538" s="127">
        <f t="shared" si="44"/>
        <v>0</v>
      </c>
    </row>
    <row r="539" spans="2:6" ht="15.75">
      <c r="B539" s="16">
        <v>526</v>
      </c>
      <c r="C539" s="126">
        <f t="shared" si="41"/>
        <v>0</v>
      </c>
      <c r="D539" s="127">
        <f t="shared" si="42"/>
        <v>0</v>
      </c>
      <c r="E539" s="127">
        <f t="shared" si="43"/>
        <v>0</v>
      </c>
      <c r="F539" s="127">
        <f t="shared" si="44"/>
        <v>0</v>
      </c>
    </row>
    <row r="540" spans="2:6" ht="15.75">
      <c r="B540" s="16">
        <v>527</v>
      </c>
      <c r="C540" s="126">
        <f t="shared" si="41"/>
        <v>0</v>
      </c>
      <c r="D540" s="127">
        <f t="shared" si="42"/>
        <v>0</v>
      </c>
      <c r="E540" s="127">
        <f t="shared" si="43"/>
        <v>0</v>
      </c>
      <c r="F540" s="127">
        <f t="shared" si="44"/>
        <v>0</v>
      </c>
    </row>
    <row r="541" spans="2:6" ht="15.75">
      <c r="B541" s="16">
        <v>528</v>
      </c>
      <c r="C541" s="126">
        <f t="shared" si="41"/>
        <v>0</v>
      </c>
      <c r="D541" s="127">
        <f t="shared" si="42"/>
        <v>0</v>
      </c>
      <c r="E541" s="127">
        <f t="shared" si="43"/>
        <v>0</v>
      </c>
      <c r="F541" s="127">
        <f t="shared" si="44"/>
        <v>0</v>
      </c>
    </row>
    <row r="542" spans="2:6" ht="15.75">
      <c r="B542" s="16">
        <v>529</v>
      </c>
      <c r="C542" s="126">
        <f t="shared" si="41"/>
        <v>0</v>
      </c>
      <c r="D542" s="127">
        <f t="shared" si="42"/>
        <v>0</v>
      </c>
      <c r="E542" s="127">
        <f t="shared" si="43"/>
        <v>0</v>
      </c>
      <c r="F542" s="127">
        <f t="shared" si="44"/>
        <v>0</v>
      </c>
    </row>
    <row r="543" spans="2:6" ht="15.75">
      <c r="B543" s="16">
        <v>530</v>
      </c>
      <c r="C543" s="126">
        <f t="shared" si="41"/>
        <v>0</v>
      </c>
      <c r="D543" s="127">
        <f t="shared" si="42"/>
        <v>0</v>
      </c>
      <c r="E543" s="127">
        <f t="shared" si="43"/>
        <v>0</v>
      </c>
      <c r="F543" s="127">
        <f t="shared" si="44"/>
        <v>0</v>
      </c>
    </row>
    <row r="544" spans="2:6" ht="15.75">
      <c r="B544" s="16">
        <v>531</v>
      </c>
      <c r="C544" s="126">
        <f t="shared" si="41"/>
        <v>0</v>
      </c>
      <c r="D544" s="127">
        <f t="shared" si="42"/>
        <v>0</v>
      </c>
      <c r="E544" s="127">
        <f t="shared" si="43"/>
        <v>0</v>
      </c>
      <c r="F544" s="127">
        <f t="shared" si="44"/>
        <v>0</v>
      </c>
    </row>
    <row r="545" spans="2:6" ht="15.75">
      <c r="B545" s="16">
        <v>532</v>
      </c>
      <c r="C545" s="126">
        <f t="shared" si="41"/>
        <v>0</v>
      </c>
      <c r="D545" s="127">
        <f t="shared" si="42"/>
        <v>0</v>
      </c>
      <c r="E545" s="127">
        <f t="shared" si="43"/>
        <v>0</v>
      </c>
      <c r="F545" s="127">
        <f t="shared" si="44"/>
        <v>0</v>
      </c>
    </row>
    <row r="546" spans="2:6" ht="15.75">
      <c r="B546" s="16">
        <v>533</v>
      </c>
      <c r="C546" s="126">
        <f t="shared" si="41"/>
        <v>0</v>
      </c>
      <c r="D546" s="127">
        <f t="shared" si="42"/>
        <v>0</v>
      </c>
      <c r="E546" s="127">
        <f t="shared" si="43"/>
        <v>0</v>
      </c>
      <c r="F546" s="127">
        <f t="shared" si="44"/>
        <v>0</v>
      </c>
    </row>
    <row r="547" spans="2:6" ht="15.75">
      <c r="B547" s="16">
        <v>534</v>
      </c>
      <c r="C547" s="126">
        <f t="shared" si="41"/>
        <v>0</v>
      </c>
      <c r="D547" s="127">
        <f t="shared" si="42"/>
        <v>0</v>
      </c>
      <c r="E547" s="127">
        <f t="shared" si="43"/>
        <v>0</v>
      </c>
      <c r="F547" s="127">
        <f t="shared" si="44"/>
        <v>0</v>
      </c>
    </row>
    <row r="548" spans="2:6" ht="15.75">
      <c r="B548" s="16">
        <v>535</v>
      </c>
      <c r="C548" s="126">
        <f t="shared" si="41"/>
        <v>0</v>
      </c>
      <c r="D548" s="127">
        <f t="shared" si="42"/>
        <v>0</v>
      </c>
      <c r="E548" s="127">
        <f t="shared" si="43"/>
        <v>0</v>
      </c>
      <c r="F548" s="127">
        <f t="shared" si="44"/>
        <v>0</v>
      </c>
    </row>
    <row r="549" spans="2:6" ht="15.75">
      <c r="B549" s="16">
        <v>536</v>
      </c>
      <c r="C549" s="126">
        <f t="shared" si="41"/>
        <v>0</v>
      </c>
      <c r="D549" s="127">
        <f t="shared" si="42"/>
        <v>0</v>
      </c>
      <c r="E549" s="127">
        <f t="shared" si="43"/>
        <v>0</v>
      </c>
      <c r="F549" s="127">
        <f t="shared" si="44"/>
        <v>0</v>
      </c>
    </row>
    <row r="550" spans="2:6" ht="15.75">
      <c r="B550" s="16">
        <v>537</v>
      </c>
      <c r="C550" s="126">
        <f t="shared" si="41"/>
        <v>0</v>
      </c>
      <c r="D550" s="127">
        <f t="shared" si="42"/>
        <v>0</v>
      </c>
      <c r="E550" s="127">
        <f t="shared" si="43"/>
        <v>0</v>
      </c>
      <c r="F550" s="127">
        <f t="shared" si="44"/>
        <v>0</v>
      </c>
    </row>
    <row r="551" spans="2:6" ht="15.75">
      <c r="B551" s="16">
        <v>538</v>
      </c>
      <c r="C551" s="126">
        <f t="shared" si="41"/>
        <v>0</v>
      </c>
      <c r="D551" s="127">
        <f t="shared" si="42"/>
        <v>0</v>
      </c>
      <c r="E551" s="127">
        <f t="shared" si="43"/>
        <v>0</v>
      </c>
      <c r="F551" s="127">
        <f t="shared" si="44"/>
        <v>0</v>
      </c>
    </row>
    <row r="552" spans="2:6" ht="15.75">
      <c r="B552" s="16">
        <v>539</v>
      </c>
      <c r="C552" s="126">
        <f t="shared" si="41"/>
        <v>0</v>
      </c>
      <c r="D552" s="127">
        <f t="shared" si="42"/>
        <v>0</v>
      </c>
      <c r="E552" s="127">
        <f t="shared" si="43"/>
        <v>0</v>
      </c>
      <c r="F552" s="127">
        <f t="shared" si="44"/>
        <v>0</v>
      </c>
    </row>
    <row r="553" spans="2:6" ht="15.75">
      <c r="B553" s="16">
        <v>540</v>
      </c>
      <c r="C553" s="126">
        <f t="shared" si="41"/>
        <v>0</v>
      </c>
      <c r="D553" s="127">
        <f t="shared" si="42"/>
        <v>0</v>
      </c>
      <c r="E553" s="127">
        <f t="shared" si="43"/>
        <v>0</v>
      </c>
      <c r="F553" s="127">
        <f t="shared" si="44"/>
        <v>0</v>
      </c>
    </row>
    <row r="554" spans="2:6" ht="15.75">
      <c r="B554" s="16">
        <v>541</v>
      </c>
      <c r="C554" s="126">
        <f t="shared" si="41"/>
        <v>0</v>
      </c>
      <c r="D554" s="127">
        <f t="shared" si="42"/>
        <v>0</v>
      </c>
      <c r="E554" s="127">
        <f t="shared" si="43"/>
        <v>0</v>
      </c>
      <c r="F554" s="127">
        <f t="shared" si="44"/>
        <v>0</v>
      </c>
    </row>
    <row r="555" spans="2:6" ht="15.75">
      <c r="B555" s="16">
        <v>542</v>
      </c>
      <c r="C555" s="126">
        <f t="shared" si="41"/>
        <v>0</v>
      </c>
      <c r="D555" s="127">
        <f t="shared" si="42"/>
        <v>0</v>
      </c>
      <c r="E555" s="127">
        <f t="shared" si="43"/>
        <v>0</v>
      </c>
      <c r="F555" s="127">
        <f t="shared" si="44"/>
        <v>0</v>
      </c>
    </row>
    <row r="556" spans="2:6" ht="15.75">
      <c r="B556" s="16">
        <v>543</v>
      </c>
      <c r="C556" s="126">
        <f t="shared" si="41"/>
        <v>0</v>
      </c>
      <c r="D556" s="127">
        <f t="shared" si="42"/>
        <v>0</v>
      </c>
      <c r="E556" s="127">
        <f t="shared" si="43"/>
        <v>0</v>
      </c>
      <c r="F556" s="127">
        <f t="shared" si="44"/>
        <v>0</v>
      </c>
    </row>
    <row r="557" spans="2:6" ht="15.75">
      <c r="B557" s="16">
        <v>544</v>
      </c>
      <c r="C557" s="126">
        <f t="shared" si="41"/>
        <v>0</v>
      </c>
      <c r="D557" s="127">
        <f t="shared" si="42"/>
        <v>0</v>
      </c>
      <c r="E557" s="127">
        <f t="shared" si="43"/>
        <v>0</v>
      </c>
      <c r="F557" s="127">
        <f t="shared" si="44"/>
        <v>0</v>
      </c>
    </row>
    <row r="558" spans="2:6" ht="15.75">
      <c r="B558" s="16">
        <v>545</v>
      </c>
      <c r="C558" s="126">
        <f t="shared" si="41"/>
        <v>0</v>
      </c>
      <c r="D558" s="127">
        <f t="shared" si="42"/>
        <v>0</v>
      </c>
      <c r="E558" s="127">
        <f t="shared" si="43"/>
        <v>0</v>
      </c>
      <c r="F558" s="127">
        <f t="shared" si="44"/>
        <v>0</v>
      </c>
    </row>
    <row r="559" spans="2:6" ht="15.75">
      <c r="B559" s="16">
        <v>546</v>
      </c>
      <c r="C559" s="126">
        <f t="shared" si="41"/>
        <v>0</v>
      </c>
      <c r="D559" s="127">
        <f t="shared" si="42"/>
        <v>0</v>
      </c>
      <c r="E559" s="127">
        <f t="shared" si="43"/>
        <v>0</v>
      </c>
      <c r="F559" s="127">
        <f t="shared" si="44"/>
        <v>0</v>
      </c>
    </row>
    <row r="560" spans="2:6" ht="15.75">
      <c r="B560" s="16">
        <v>547</v>
      </c>
      <c r="C560" s="126">
        <f t="shared" si="41"/>
        <v>0</v>
      </c>
      <c r="D560" s="127">
        <f t="shared" si="42"/>
        <v>0</v>
      </c>
      <c r="E560" s="127">
        <f t="shared" si="43"/>
        <v>0</v>
      </c>
      <c r="F560" s="127">
        <f t="shared" si="44"/>
        <v>0</v>
      </c>
    </row>
    <row r="561" spans="2:6" ht="15.75">
      <c r="B561" s="16">
        <v>548</v>
      </c>
      <c r="C561" s="126">
        <f t="shared" si="41"/>
        <v>0</v>
      </c>
      <c r="D561" s="127">
        <f t="shared" si="42"/>
        <v>0</v>
      </c>
      <c r="E561" s="127">
        <f t="shared" si="43"/>
        <v>0</v>
      </c>
      <c r="F561" s="127">
        <f t="shared" si="44"/>
        <v>0</v>
      </c>
    </row>
    <row r="562" spans="2:6" ht="15.75">
      <c r="B562" s="16">
        <v>549</v>
      </c>
      <c r="C562" s="126">
        <f t="shared" si="41"/>
        <v>0</v>
      </c>
      <c r="D562" s="127">
        <f t="shared" si="42"/>
        <v>0</v>
      </c>
      <c r="E562" s="127">
        <f t="shared" si="43"/>
        <v>0</v>
      </c>
      <c r="F562" s="127">
        <f t="shared" si="44"/>
        <v>0</v>
      </c>
    </row>
    <row r="563" spans="2:6" ht="15.75">
      <c r="B563" s="16">
        <v>550</v>
      </c>
      <c r="C563" s="126">
        <f t="shared" si="41"/>
        <v>0</v>
      </c>
      <c r="D563" s="127">
        <f t="shared" si="42"/>
        <v>0</v>
      </c>
      <c r="E563" s="127">
        <f t="shared" si="43"/>
        <v>0</v>
      </c>
      <c r="F563" s="127">
        <f t="shared" si="44"/>
        <v>0</v>
      </c>
    </row>
    <row r="564" spans="2:6" ht="15.75">
      <c r="B564" s="16">
        <v>551</v>
      </c>
      <c r="C564" s="126">
        <f t="shared" si="41"/>
        <v>0</v>
      </c>
      <c r="D564" s="127">
        <f t="shared" si="42"/>
        <v>0</v>
      </c>
      <c r="E564" s="127">
        <f t="shared" si="43"/>
        <v>0</v>
      </c>
      <c r="F564" s="127">
        <f t="shared" si="44"/>
        <v>0</v>
      </c>
    </row>
    <row r="565" spans="2:6" ht="15.75">
      <c r="B565" s="16">
        <v>552</v>
      </c>
      <c r="C565" s="126">
        <f t="shared" si="41"/>
        <v>0</v>
      </c>
      <c r="D565" s="127">
        <f t="shared" si="42"/>
        <v>0</v>
      </c>
      <c r="E565" s="127">
        <f t="shared" si="43"/>
        <v>0</v>
      </c>
      <c r="F565" s="127">
        <f t="shared" si="44"/>
        <v>0</v>
      </c>
    </row>
    <row r="566" spans="2:6" ht="15.75">
      <c r="B566" s="16">
        <v>553</v>
      </c>
      <c r="C566" s="126">
        <f t="shared" si="41"/>
        <v>0</v>
      </c>
      <c r="D566" s="127">
        <f t="shared" si="42"/>
        <v>0</v>
      </c>
      <c r="E566" s="127">
        <f t="shared" si="43"/>
        <v>0</v>
      </c>
      <c r="F566" s="127">
        <f t="shared" si="44"/>
        <v>0</v>
      </c>
    </row>
    <row r="567" spans="2:6" ht="15.75">
      <c r="B567" s="16">
        <v>554</v>
      </c>
      <c r="C567" s="126">
        <f t="shared" si="41"/>
        <v>0</v>
      </c>
      <c r="D567" s="127">
        <f t="shared" si="42"/>
        <v>0</v>
      </c>
      <c r="E567" s="127">
        <f t="shared" si="43"/>
        <v>0</v>
      </c>
      <c r="F567" s="127">
        <f t="shared" si="44"/>
        <v>0</v>
      </c>
    </row>
    <row r="568" spans="2:6" ht="15.75">
      <c r="B568" s="16">
        <v>555</v>
      </c>
      <c r="C568" s="126">
        <f t="shared" si="41"/>
        <v>0</v>
      </c>
      <c r="D568" s="127">
        <f t="shared" si="42"/>
        <v>0</v>
      </c>
      <c r="E568" s="127">
        <f t="shared" si="43"/>
        <v>0</v>
      </c>
      <c r="F568" s="127">
        <f t="shared" si="44"/>
        <v>0</v>
      </c>
    </row>
    <row r="569" spans="2:6" ht="15.75">
      <c r="B569" s="16">
        <v>556</v>
      </c>
      <c r="C569" s="126">
        <f t="shared" si="41"/>
        <v>0</v>
      </c>
      <c r="D569" s="127">
        <f t="shared" si="42"/>
        <v>0</v>
      </c>
      <c r="E569" s="127">
        <f t="shared" si="43"/>
        <v>0</v>
      </c>
      <c r="F569" s="127">
        <f t="shared" si="44"/>
        <v>0</v>
      </c>
    </row>
    <row r="570" spans="2:6" ht="15.75">
      <c r="B570" s="16">
        <v>557</v>
      </c>
      <c r="C570" s="126">
        <f t="shared" si="41"/>
        <v>0</v>
      </c>
      <c r="D570" s="127">
        <f t="shared" si="42"/>
        <v>0</v>
      </c>
      <c r="E570" s="127">
        <f t="shared" si="43"/>
        <v>0</v>
      </c>
      <c r="F570" s="127">
        <f t="shared" si="44"/>
        <v>0</v>
      </c>
    </row>
    <row r="571" spans="2:6" ht="15.75">
      <c r="B571" s="16">
        <v>558</v>
      </c>
      <c r="C571" s="126">
        <f t="shared" si="41"/>
        <v>0</v>
      </c>
      <c r="D571" s="127">
        <f t="shared" si="42"/>
        <v>0</v>
      </c>
      <c r="E571" s="127">
        <f t="shared" si="43"/>
        <v>0</v>
      </c>
      <c r="F571" s="127">
        <f t="shared" si="44"/>
        <v>0</v>
      </c>
    </row>
    <row r="572" spans="2:6" ht="15.75">
      <c r="B572" s="16">
        <v>559</v>
      </c>
      <c r="C572" s="126">
        <f t="shared" si="41"/>
        <v>0</v>
      </c>
      <c r="D572" s="127">
        <f t="shared" si="42"/>
        <v>0</v>
      </c>
      <c r="E572" s="127">
        <f t="shared" si="43"/>
        <v>0</v>
      </c>
      <c r="F572" s="127">
        <f t="shared" si="44"/>
        <v>0</v>
      </c>
    </row>
    <row r="573" spans="2:6" ht="15.75">
      <c r="B573" s="16">
        <v>560</v>
      </c>
      <c r="C573" s="126">
        <f t="shared" si="41"/>
        <v>0</v>
      </c>
      <c r="D573" s="127">
        <f t="shared" si="42"/>
        <v>0</v>
      </c>
      <c r="E573" s="127">
        <f t="shared" si="43"/>
        <v>0</v>
      </c>
      <c r="F573" s="127">
        <f t="shared" si="44"/>
        <v>0</v>
      </c>
    </row>
    <row r="574" spans="2:6" ht="15.75">
      <c r="B574" s="16">
        <v>561</v>
      </c>
      <c r="C574" s="126">
        <f t="shared" si="41"/>
        <v>0</v>
      </c>
      <c r="D574" s="127">
        <f t="shared" si="42"/>
        <v>0</v>
      </c>
      <c r="E574" s="127">
        <f t="shared" si="43"/>
        <v>0</v>
      </c>
      <c r="F574" s="127">
        <f t="shared" si="44"/>
        <v>0</v>
      </c>
    </row>
    <row r="575" spans="2:6" ht="15.75">
      <c r="B575" s="16">
        <v>562</v>
      </c>
      <c r="C575" s="126">
        <f t="shared" si="41"/>
        <v>0</v>
      </c>
      <c r="D575" s="127">
        <f t="shared" si="42"/>
        <v>0</v>
      </c>
      <c r="E575" s="127">
        <f t="shared" si="43"/>
        <v>0</v>
      </c>
      <c r="F575" s="127">
        <f t="shared" si="44"/>
        <v>0</v>
      </c>
    </row>
    <row r="576" spans="2:6" ht="15.75">
      <c r="B576" s="16">
        <v>563</v>
      </c>
      <c r="C576" s="126">
        <f t="shared" si="41"/>
        <v>0</v>
      </c>
      <c r="D576" s="127">
        <f t="shared" si="42"/>
        <v>0</v>
      </c>
      <c r="E576" s="127">
        <f t="shared" si="43"/>
        <v>0</v>
      </c>
      <c r="F576" s="127">
        <f t="shared" si="44"/>
        <v>0</v>
      </c>
    </row>
    <row r="577" spans="2:6" ht="15.75">
      <c r="B577" s="16">
        <v>564</v>
      </c>
      <c r="C577" s="126">
        <f t="shared" si="41"/>
        <v>0</v>
      </c>
      <c r="D577" s="127">
        <f t="shared" si="42"/>
        <v>0</v>
      </c>
      <c r="E577" s="127">
        <f t="shared" si="43"/>
        <v>0</v>
      </c>
      <c r="F577" s="127">
        <f t="shared" si="44"/>
        <v>0</v>
      </c>
    </row>
    <row r="578" spans="2:6" ht="15.75">
      <c r="B578" s="16">
        <v>565</v>
      </c>
      <c r="C578" s="126">
        <f t="shared" si="41"/>
        <v>0</v>
      </c>
      <c r="D578" s="127">
        <f t="shared" si="42"/>
        <v>0</v>
      </c>
      <c r="E578" s="127">
        <f t="shared" si="43"/>
        <v>0</v>
      </c>
      <c r="F578" s="127">
        <f t="shared" si="44"/>
        <v>0</v>
      </c>
    </row>
    <row r="579" spans="2:6" ht="15.75">
      <c r="B579" s="16">
        <v>566</v>
      </c>
      <c r="C579" s="126">
        <f t="shared" si="41"/>
        <v>0</v>
      </c>
      <c r="D579" s="127">
        <f t="shared" si="42"/>
        <v>0</v>
      </c>
      <c r="E579" s="127">
        <f t="shared" si="43"/>
        <v>0</v>
      </c>
      <c r="F579" s="127">
        <f t="shared" si="44"/>
        <v>0</v>
      </c>
    </row>
    <row r="580" spans="2:6" ht="15.75">
      <c r="B580" s="16">
        <v>567</v>
      </c>
      <c r="C580" s="126">
        <f t="shared" si="41"/>
        <v>0</v>
      </c>
      <c r="D580" s="127">
        <f t="shared" si="42"/>
        <v>0</v>
      </c>
      <c r="E580" s="127">
        <f t="shared" si="43"/>
        <v>0</v>
      </c>
      <c r="F580" s="127">
        <f t="shared" si="44"/>
        <v>0</v>
      </c>
    </row>
    <row r="581" spans="2:6" ht="15.75">
      <c r="B581" s="16">
        <v>568</v>
      </c>
      <c r="C581" s="126">
        <f t="shared" si="41"/>
        <v>0</v>
      </c>
      <c r="D581" s="127">
        <f t="shared" si="42"/>
        <v>0</v>
      </c>
      <c r="E581" s="127">
        <f t="shared" si="43"/>
        <v>0</v>
      </c>
      <c r="F581" s="127">
        <f t="shared" si="44"/>
        <v>0</v>
      </c>
    </row>
    <row r="582" spans="2:6" ht="15.75">
      <c r="B582" s="16">
        <v>569</v>
      </c>
      <c r="C582" s="126">
        <f t="shared" si="41"/>
        <v>0</v>
      </c>
      <c r="D582" s="127">
        <f t="shared" si="42"/>
        <v>0</v>
      </c>
      <c r="E582" s="127">
        <f t="shared" si="43"/>
        <v>0</v>
      </c>
      <c r="F582" s="127">
        <f t="shared" si="44"/>
        <v>0</v>
      </c>
    </row>
    <row r="583" spans="2:6" ht="15.75">
      <c r="B583" s="16">
        <v>570</v>
      </c>
      <c r="C583" s="126">
        <f t="shared" si="41"/>
        <v>0</v>
      </c>
      <c r="D583" s="127">
        <f t="shared" si="42"/>
        <v>0</v>
      </c>
      <c r="E583" s="127">
        <f t="shared" si="43"/>
        <v>0</v>
      </c>
      <c r="F583" s="127">
        <f t="shared" si="44"/>
        <v>0</v>
      </c>
    </row>
    <row r="584" spans="2:6" ht="15.75">
      <c r="B584" s="16">
        <v>571</v>
      </c>
      <c r="C584" s="126">
        <f t="shared" si="41"/>
        <v>0</v>
      </c>
      <c r="D584" s="127">
        <f t="shared" si="42"/>
        <v>0</v>
      </c>
      <c r="E584" s="127">
        <f t="shared" si="43"/>
        <v>0</v>
      </c>
      <c r="F584" s="127">
        <f t="shared" si="44"/>
        <v>0</v>
      </c>
    </row>
    <row r="585" spans="2:6" ht="15.75">
      <c r="B585" s="16">
        <v>572</v>
      </c>
      <c r="C585" s="126">
        <f t="shared" si="41"/>
        <v>0</v>
      </c>
      <c r="D585" s="127">
        <f t="shared" si="42"/>
        <v>0</v>
      </c>
      <c r="E585" s="127">
        <f t="shared" si="43"/>
        <v>0</v>
      </c>
      <c r="F585" s="127">
        <f t="shared" si="44"/>
        <v>0</v>
      </c>
    </row>
    <row r="586" spans="2:6" ht="15.75">
      <c r="B586" s="16">
        <v>573</v>
      </c>
      <c r="C586" s="126">
        <f t="shared" si="41"/>
        <v>0</v>
      </c>
      <c r="D586" s="127">
        <f t="shared" si="42"/>
        <v>0</v>
      </c>
      <c r="E586" s="127">
        <f t="shared" si="43"/>
        <v>0</v>
      </c>
      <c r="F586" s="127">
        <f t="shared" si="44"/>
        <v>0</v>
      </c>
    </row>
    <row r="587" spans="2:6" ht="15.75">
      <c r="B587" s="16">
        <v>574</v>
      </c>
      <c r="C587" s="126">
        <f t="shared" si="41"/>
        <v>0</v>
      </c>
      <c r="D587" s="127">
        <f t="shared" si="42"/>
        <v>0</v>
      </c>
      <c r="E587" s="127">
        <f t="shared" si="43"/>
        <v>0</v>
      </c>
      <c r="F587" s="127">
        <f t="shared" si="44"/>
        <v>0</v>
      </c>
    </row>
    <row r="588" spans="2:6" ht="15.75">
      <c r="B588" s="16">
        <v>575</v>
      </c>
      <c r="C588" s="126">
        <f t="shared" si="41"/>
        <v>0</v>
      </c>
      <c r="D588" s="127">
        <f t="shared" si="42"/>
        <v>0</v>
      </c>
      <c r="E588" s="127">
        <f t="shared" si="43"/>
        <v>0</v>
      </c>
      <c r="F588" s="127">
        <f t="shared" si="44"/>
        <v>0</v>
      </c>
    </row>
    <row r="589" spans="2:6" ht="15.75">
      <c r="B589" s="16">
        <v>576</v>
      </c>
      <c r="C589" s="126">
        <f t="shared" si="41"/>
        <v>0</v>
      </c>
      <c r="D589" s="127">
        <f t="shared" si="42"/>
        <v>0</v>
      </c>
      <c r="E589" s="127">
        <f t="shared" si="43"/>
        <v>0</v>
      </c>
      <c r="F589" s="127">
        <f t="shared" si="44"/>
        <v>0</v>
      </c>
    </row>
    <row r="590" spans="2:6" ht="15.75">
      <c r="B590" s="16">
        <v>577</v>
      </c>
      <c r="C590" s="126">
        <f t="shared" si="41"/>
        <v>0</v>
      </c>
      <c r="D590" s="127">
        <f t="shared" si="42"/>
        <v>0</v>
      </c>
      <c r="E590" s="127">
        <f t="shared" si="43"/>
        <v>0</v>
      </c>
      <c r="F590" s="127">
        <f t="shared" si="44"/>
        <v>0</v>
      </c>
    </row>
    <row r="591" spans="2:6" ht="15.75">
      <c r="B591" s="16">
        <v>578</v>
      </c>
      <c r="C591" s="126">
        <f t="shared" si="41"/>
        <v>0</v>
      </c>
      <c r="D591" s="127">
        <f t="shared" si="42"/>
        <v>0</v>
      </c>
      <c r="E591" s="127">
        <f t="shared" si="43"/>
        <v>0</v>
      </c>
      <c r="F591" s="127">
        <f t="shared" si="44"/>
        <v>0</v>
      </c>
    </row>
    <row r="592" spans="2:6" ht="15.75">
      <c r="B592" s="16">
        <v>579</v>
      </c>
      <c r="C592" s="126">
        <f aca="true" t="shared" si="45" ref="C592:C655">IF(F591&gt;$C$7,$C$7,F591+D592)</f>
        <v>0</v>
      </c>
      <c r="D592" s="127">
        <f aca="true" t="shared" si="46" ref="D592:D655">+$C$5*F591/12</f>
        <v>0</v>
      </c>
      <c r="E592" s="127">
        <f aca="true" t="shared" si="47" ref="E592:E655">+C592-D592</f>
        <v>0</v>
      </c>
      <c r="F592" s="127">
        <f aca="true" t="shared" si="48" ref="F592:F655">+F591-E592</f>
        <v>0</v>
      </c>
    </row>
    <row r="593" spans="2:6" ht="15.75">
      <c r="B593" s="16">
        <v>580</v>
      </c>
      <c r="C593" s="126">
        <f t="shared" si="45"/>
        <v>0</v>
      </c>
      <c r="D593" s="127">
        <f t="shared" si="46"/>
        <v>0</v>
      </c>
      <c r="E593" s="127">
        <f t="shared" si="47"/>
        <v>0</v>
      </c>
      <c r="F593" s="127">
        <f t="shared" si="48"/>
        <v>0</v>
      </c>
    </row>
    <row r="594" spans="2:6" ht="15.75">
      <c r="B594" s="16">
        <v>581</v>
      </c>
      <c r="C594" s="126">
        <f t="shared" si="45"/>
        <v>0</v>
      </c>
      <c r="D594" s="127">
        <f t="shared" si="46"/>
        <v>0</v>
      </c>
      <c r="E594" s="127">
        <f t="shared" si="47"/>
        <v>0</v>
      </c>
      <c r="F594" s="127">
        <f t="shared" si="48"/>
        <v>0</v>
      </c>
    </row>
    <row r="595" spans="2:6" ht="15.75">
      <c r="B595" s="16">
        <v>582</v>
      </c>
      <c r="C595" s="126">
        <f t="shared" si="45"/>
        <v>0</v>
      </c>
      <c r="D595" s="127">
        <f t="shared" si="46"/>
        <v>0</v>
      </c>
      <c r="E595" s="127">
        <f t="shared" si="47"/>
        <v>0</v>
      </c>
      <c r="F595" s="127">
        <f t="shared" si="48"/>
        <v>0</v>
      </c>
    </row>
    <row r="596" spans="2:6" ht="15.75">
      <c r="B596" s="16">
        <v>583</v>
      </c>
      <c r="C596" s="126">
        <f t="shared" si="45"/>
        <v>0</v>
      </c>
      <c r="D596" s="127">
        <f t="shared" si="46"/>
        <v>0</v>
      </c>
      <c r="E596" s="127">
        <f t="shared" si="47"/>
        <v>0</v>
      </c>
      <c r="F596" s="127">
        <f t="shared" si="48"/>
        <v>0</v>
      </c>
    </row>
    <row r="597" spans="2:6" ht="15.75">
      <c r="B597" s="16">
        <v>584</v>
      </c>
      <c r="C597" s="126">
        <f t="shared" si="45"/>
        <v>0</v>
      </c>
      <c r="D597" s="127">
        <f t="shared" si="46"/>
        <v>0</v>
      </c>
      <c r="E597" s="127">
        <f t="shared" si="47"/>
        <v>0</v>
      </c>
      <c r="F597" s="127">
        <f t="shared" si="48"/>
        <v>0</v>
      </c>
    </row>
    <row r="598" spans="2:6" ht="15.75">
      <c r="B598" s="16">
        <v>585</v>
      </c>
      <c r="C598" s="126">
        <f t="shared" si="45"/>
        <v>0</v>
      </c>
      <c r="D598" s="127">
        <f t="shared" si="46"/>
        <v>0</v>
      </c>
      <c r="E598" s="127">
        <f t="shared" si="47"/>
        <v>0</v>
      </c>
      <c r="F598" s="127">
        <f t="shared" si="48"/>
        <v>0</v>
      </c>
    </row>
    <row r="599" spans="2:6" ht="15.75">
      <c r="B599" s="16">
        <v>586</v>
      </c>
      <c r="C599" s="126">
        <f t="shared" si="45"/>
        <v>0</v>
      </c>
      <c r="D599" s="127">
        <f t="shared" si="46"/>
        <v>0</v>
      </c>
      <c r="E599" s="127">
        <f t="shared" si="47"/>
        <v>0</v>
      </c>
      <c r="F599" s="127">
        <f t="shared" si="48"/>
        <v>0</v>
      </c>
    </row>
    <row r="600" spans="2:6" ht="15.75">
      <c r="B600" s="16">
        <v>587</v>
      </c>
      <c r="C600" s="126">
        <f t="shared" si="45"/>
        <v>0</v>
      </c>
      <c r="D600" s="127">
        <f t="shared" si="46"/>
        <v>0</v>
      </c>
      <c r="E600" s="127">
        <f t="shared" si="47"/>
        <v>0</v>
      </c>
      <c r="F600" s="127">
        <f t="shared" si="48"/>
        <v>0</v>
      </c>
    </row>
    <row r="601" spans="2:6" ht="15.75">
      <c r="B601" s="16">
        <v>588</v>
      </c>
      <c r="C601" s="126">
        <f t="shared" si="45"/>
        <v>0</v>
      </c>
      <c r="D601" s="127">
        <f t="shared" si="46"/>
        <v>0</v>
      </c>
      <c r="E601" s="127">
        <f t="shared" si="47"/>
        <v>0</v>
      </c>
      <c r="F601" s="127">
        <f t="shared" si="48"/>
        <v>0</v>
      </c>
    </row>
    <row r="602" spans="2:6" ht="15.75">
      <c r="B602" s="16">
        <v>589</v>
      </c>
      <c r="C602" s="126">
        <f t="shared" si="45"/>
        <v>0</v>
      </c>
      <c r="D602" s="127">
        <f t="shared" si="46"/>
        <v>0</v>
      </c>
      <c r="E602" s="127">
        <f t="shared" si="47"/>
        <v>0</v>
      </c>
      <c r="F602" s="127">
        <f t="shared" si="48"/>
        <v>0</v>
      </c>
    </row>
    <row r="603" spans="2:6" ht="15.75">
      <c r="B603" s="16">
        <v>590</v>
      </c>
      <c r="C603" s="126">
        <f t="shared" si="45"/>
        <v>0</v>
      </c>
      <c r="D603" s="127">
        <f t="shared" si="46"/>
        <v>0</v>
      </c>
      <c r="E603" s="127">
        <f t="shared" si="47"/>
        <v>0</v>
      </c>
      <c r="F603" s="127">
        <f t="shared" si="48"/>
        <v>0</v>
      </c>
    </row>
    <row r="604" spans="2:6" ht="15.75">
      <c r="B604" s="16">
        <v>591</v>
      </c>
      <c r="C604" s="126">
        <f t="shared" si="45"/>
        <v>0</v>
      </c>
      <c r="D604" s="127">
        <f t="shared" si="46"/>
        <v>0</v>
      </c>
      <c r="E604" s="127">
        <f t="shared" si="47"/>
        <v>0</v>
      </c>
      <c r="F604" s="127">
        <f t="shared" si="48"/>
        <v>0</v>
      </c>
    </row>
    <row r="605" spans="2:6" ht="15.75">
      <c r="B605" s="16">
        <v>592</v>
      </c>
      <c r="C605" s="126">
        <f t="shared" si="45"/>
        <v>0</v>
      </c>
      <c r="D605" s="127">
        <f t="shared" si="46"/>
        <v>0</v>
      </c>
      <c r="E605" s="127">
        <f t="shared" si="47"/>
        <v>0</v>
      </c>
      <c r="F605" s="127">
        <f t="shared" si="48"/>
        <v>0</v>
      </c>
    </row>
    <row r="606" spans="2:6" ht="15.75">
      <c r="B606" s="16">
        <v>593</v>
      </c>
      <c r="C606" s="126">
        <f t="shared" si="45"/>
        <v>0</v>
      </c>
      <c r="D606" s="127">
        <f t="shared" si="46"/>
        <v>0</v>
      </c>
      <c r="E606" s="127">
        <f t="shared" si="47"/>
        <v>0</v>
      </c>
      <c r="F606" s="127">
        <f t="shared" si="48"/>
        <v>0</v>
      </c>
    </row>
    <row r="607" spans="2:6" ht="15.75">
      <c r="B607" s="16">
        <v>594</v>
      </c>
      <c r="C607" s="126">
        <f t="shared" si="45"/>
        <v>0</v>
      </c>
      <c r="D607" s="127">
        <f t="shared" si="46"/>
        <v>0</v>
      </c>
      <c r="E607" s="127">
        <f t="shared" si="47"/>
        <v>0</v>
      </c>
      <c r="F607" s="127">
        <f t="shared" si="48"/>
        <v>0</v>
      </c>
    </row>
    <row r="608" spans="2:6" ht="15.75">
      <c r="B608" s="16">
        <v>595</v>
      </c>
      <c r="C608" s="126">
        <f t="shared" si="45"/>
        <v>0</v>
      </c>
      <c r="D608" s="127">
        <f t="shared" si="46"/>
        <v>0</v>
      </c>
      <c r="E608" s="127">
        <f t="shared" si="47"/>
        <v>0</v>
      </c>
      <c r="F608" s="127">
        <f t="shared" si="48"/>
        <v>0</v>
      </c>
    </row>
    <row r="609" spans="2:6" ht="15.75">
      <c r="B609" s="16">
        <v>596</v>
      </c>
      <c r="C609" s="126">
        <f t="shared" si="45"/>
        <v>0</v>
      </c>
      <c r="D609" s="127">
        <f t="shared" si="46"/>
        <v>0</v>
      </c>
      <c r="E609" s="127">
        <f t="shared" si="47"/>
        <v>0</v>
      </c>
      <c r="F609" s="127">
        <f t="shared" si="48"/>
        <v>0</v>
      </c>
    </row>
    <row r="610" spans="2:6" ht="15.75">
      <c r="B610" s="16">
        <v>597</v>
      </c>
      <c r="C610" s="126">
        <f t="shared" si="45"/>
        <v>0</v>
      </c>
      <c r="D610" s="127">
        <f t="shared" si="46"/>
        <v>0</v>
      </c>
      <c r="E610" s="127">
        <f t="shared" si="47"/>
        <v>0</v>
      </c>
      <c r="F610" s="127">
        <f t="shared" si="48"/>
        <v>0</v>
      </c>
    </row>
    <row r="611" spans="2:6" ht="15.75">
      <c r="B611" s="16">
        <v>598</v>
      </c>
      <c r="C611" s="126">
        <f t="shared" si="45"/>
        <v>0</v>
      </c>
      <c r="D611" s="127">
        <f t="shared" si="46"/>
        <v>0</v>
      </c>
      <c r="E611" s="127">
        <f t="shared" si="47"/>
        <v>0</v>
      </c>
      <c r="F611" s="127">
        <f t="shared" si="48"/>
        <v>0</v>
      </c>
    </row>
    <row r="612" spans="2:6" ht="15.75">
      <c r="B612" s="16">
        <v>599</v>
      </c>
      <c r="C612" s="126">
        <f t="shared" si="45"/>
        <v>0</v>
      </c>
      <c r="D612" s="127">
        <f t="shared" si="46"/>
        <v>0</v>
      </c>
      <c r="E612" s="127">
        <f t="shared" si="47"/>
        <v>0</v>
      </c>
      <c r="F612" s="127">
        <f t="shared" si="48"/>
        <v>0</v>
      </c>
    </row>
    <row r="613" spans="2:6" ht="15.75">
      <c r="B613" s="16">
        <v>600</v>
      </c>
      <c r="C613" s="126">
        <f t="shared" si="45"/>
        <v>0</v>
      </c>
      <c r="D613" s="127">
        <f t="shared" si="46"/>
        <v>0</v>
      </c>
      <c r="E613" s="127">
        <f t="shared" si="47"/>
        <v>0</v>
      </c>
      <c r="F613" s="127">
        <f t="shared" si="48"/>
        <v>0</v>
      </c>
    </row>
    <row r="614" spans="2:6" ht="15.75">
      <c r="B614" s="16">
        <v>601</v>
      </c>
      <c r="C614" s="126">
        <f t="shared" si="45"/>
        <v>0</v>
      </c>
      <c r="D614" s="127">
        <f t="shared" si="46"/>
        <v>0</v>
      </c>
      <c r="E614" s="127">
        <f t="shared" si="47"/>
        <v>0</v>
      </c>
      <c r="F614" s="127">
        <f t="shared" si="48"/>
        <v>0</v>
      </c>
    </row>
    <row r="615" spans="2:6" ht="15.75">
      <c r="B615" s="16">
        <v>602</v>
      </c>
      <c r="C615" s="126">
        <f t="shared" si="45"/>
        <v>0</v>
      </c>
      <c r="D615" s="127">
        <f t="shared" si="46"/>
        <v>0</v>
      </c>
      <c r="E615" s="127">
        <f t="shared" si="47"/>
        <v>0</v>
      </c>
      <c r="F615" s="127">
        <f t="shared" si="48"/>
        <v>0</v>
      </c>
    </row>
    <row r="616" spans="2:6" ht="15.75">
      <c r="B616" s="16">
        <v>603</v>
      </c>
      <c r="C616" s="126">
        <f t="shared" si="45"/>
        <v>0</v>
      </c>
      <c r="D616" s="127">
        <f t="shared" si="46"/>
        <v>0</v>
      </c>
      <c r="E616" s="127">
        <f t="shared" si="47"/>
        <v>0</v>
      </c>
      <c r="F616" s="127">
        <f t="shared" si="48"/>
        <v>0</v>
      </c>
    </row>
    <row r="617" spans="2:6" ht="15.75">
      <c r="B617" s="16">
        <v>604</v>
      </c>
      <c r="C617" s="126">
        <f t="shared" si="45"/>
        <v>0</v>
      </c>
      <c r="D617" s="127">
        <f t="shared" si="46"/>
        <v>0</v>
      </c>
      <c r="E617" s="127">
        <f t="shared" si="47"/>
        <v>0</v>
      </c>
      <c r="F617" s="127">
        <f t="shared" si="48"/>
        <v>0</v>
      </c>
    </row>
    <row r="618" spans="2:6" ht="15.75">
      <c r="B618" s="16">
        <v>605</v>
      </c>
      <c r="C618" s="126">
        <f t="shared" si="45"/>
        <v>0</v>
      </c>
      <c r="D618" s="127">
        <f t="shared" si="46"/>
        <v>0</v>
      </c>
      <c r="E618" s="127">
        <f t="shared" si="47"/>
        <v>0</v>
      </c>
      <c r="F618" s="127">
        <f t="shared" si="48"/>
        <v>0</v>
      </c>
    </row>
    <row r="619" spans="2:6" ht="15.75">
      <c r="B619" s="16">
        <v>606</v>
      </c>
      <c r="C619" s="126">
        <f t="shared" si="45"/>
        <v>0</v>
      </c>
      <c r="D619" s="127">
        <f t="shared" si="46"/>
        <v>0</v>
      </c>
      <c r="E619" s="127">
        <f t="shared" si="47"/>
        <v>0</v>
      </c>
      <c r="F619" s="127">
        <f t="shared" si="48"/>
        <v>0</v>
      </c>
    </row>
    <row r="620" spans="2:6" ht="15.75">
      <c r="B620" s="16">
        <v>607</v>
      </c>
      <c r="C620" s="126">
        <f t="shared" si="45"/>
        <v>0</v>
      </c>
      <c r="D620" s="127">
        <f t="shared" si="46"/>
        <v>0</v>
      </c>
      <c r="E620" s="127">
        <f t="shared" si="47"/>
        <v>0</v>
      </c>
      <c r="F620" s="127">
        <f t="shared" si="48"/>
        <v>0</v>
      </c>
    </row>
    <row r="621" spans="2:6" ht="15.75">
      <c r="B621" s="16">
        <v>608</v>
      </c>
      <c r="C621" s="126">
        <f t="shared" si="45"/>
        <v>0</v>
      </c>
      <c r="D621" s="127">
        <f t="shared" si="46"/>
        <v>0</v>
      </c>
      <c r="E621" s="127">
        <f t="shared" si="47"/>
        <v>0</v>
      </c>
      <c r="F621" s="127">
        <f t="shared" si="48"/>
        <v>0</v>
      </c>
    </row>
    <row r="622" spans="2:6" ht="15.75">
      <c r="B622" s="16">
        <v>609</v>
      </c>
      <c r="C622" s="126">
        <f t="shared" si="45"/>
        <v>0</v>
      </c>
      <c r="D622" s="127">
        <f t="shared" si="46"/>
        <v>0</v>
      </c>
      <c r="E622" s="127">
        <f t="shared" si="47"/>
        <v>0</v>
      </c>
      <c r="F622" s="127">
        <f t="shared" si="48"/>
        <v>0</v>
      </c>
    </row>
    <row r="623" spans="2:6" ht="15.75">
      <c r="B623" s="16">
        <v>610</v>
      </c>
      <c r="C623" s="126">
        <f t="shared" si="45"/>
        <v>0</v>
      </c>
      <c r="D623" s="127">
        <f t="shared" si="46"/>
        <v>0</v>
      </c>
      <c r="E623" s="127">
        <f t="shared" si="47"/>
        <v>0</v>
      </c>
      <c r="F623" s="127">
        <f t="shared" si="48"/>
        <v>0</v>
      </c>
    </row>
    <row r="624" spans="2:6" ht="15.75">
      <c r="B624" s="16">
        <v>611</v>
      </c>
      <c r="C624" s="126">
        <f t="shared" si="45"/>
        <v>0</v>
      </c>
      <c r="D624" s="127">
        <f t="shared" si="46"/>
        <v>0</v>
      </c>
      <c r="E624" s="127">
        <f t="shared" si="47"/>
        <v>0</v>
      </c>
      <c r="F624" s="127">
        <f t="shared" si="48"/>
        <v>0</v>
      </c>
    </row>
    <row r="625" spans="2:6" ht="15.75">
      <c r="B625" s="16">
        <v>612</v>
      </c>
      <c r="C625" s="126">
        <f t="shared" si="45"/>
        <v>0</v>
      </c>
      <c r="D625" s="127">
        <f t="shared" si="46"/>
        <v>0</v>
      </c>
      <c r="E625" s="127">
        <f t="shared" si="47"/>
        <v>0</v>
      </c>
      <c r="F625" s="127">
        <f t="shared" si="48"/>
        <v>0</v>
      </c>
    </row>
    <row r="626" spans="2:6" ht="15.75">
      <c r="B626" s="16">
        <v>613</v>
      </c>
      <c r="C626" s="126">
        <f t="shared" si="45"/>
        <v>0</v>
      </c>
      <c r="D626" s="127">
        <f t="shared" si="46"/>
        <v>0</v>
      </c>
      <c r="E626" s="127">
        <f t="shared" si="47"/>
        <v>0</v>
      </c>
      <c r="F626" s="127">
        <f t="shared" si="48"/>
        <v>0</v>
      </c>
    </row>
    <row r="627" spans="2:6" ht="15.75">
      <c r="B627" s="16">
        <v>614</v>
      </c>
      <c r="C627" s="126">
        <f t="shared" si="45"/>
        <v>0</v>
      </c>
      <c r="D627" s="127">
        <f t="shared" si="46"/>
        <v>0</v>
      </c>
      <c r="E627" s="127">
        <f t="shared" si="47"/>
        <v>0</v>
      </c>
      <c r="F627" s="127">
        <f t="shared" si="48"/>
        <v>0</v>
      </c>
    </row>
    <row r="628" spans="2:6" ht="15.75">
      <c r="B628" s="16">
        <v>615</v>
      </c>
      <c r="C628" s="126">
        <f t="shared" si="45"/>
        <v>0</v>
      </c>
      <c r="D628" s="127">
        <f t="shared" si="46"/>
        <v>0</v>
      </c>
      <c r="E628" s="127">
        <f t="shared" si="47"/>
        <v>0</v>
      </c>
      <c r="F628" s="127">
        <f t="shared" si="48"/>
        <v>0</v>
      </c>
    </row>
    <row r="629" spans="2:6" ht="15.75">
      <c r="B629" s="16">
        <v>616</v>
      </c>
      <c r="C629" s="126">
        <f t="shared" si="45"/>
        <v>0</v>
      </c>
      <c r="D629" s="127">
        <f t="shared" si="46"/>
        <v>0</v>
      </c>
      <c r="E629" s="127">
        <f t="shared" si="47"/>
        <v>0</v>
      </c>
      <c r="F629" s="127">
        <f t="shared" si="48"/>
        <v>0</v>
      </c>
    </row>
    <row r="630" spans="2:6" ht="15.75">
      <c r="B630" s="16">
        <v>617</v>
      </c>
      <c r="C630" s="126">
        <f t="shared" si="45"/>
        <v>0</v>
      </c>
      <c r="D630" s="127">
        <f t="shared" si="46"/>
        <v>0</v>
      </c>
      <c r="E630" s="127">
        <f t="shared" si="47"/>
        <v>0</v>
      </c>
      <c r="F630" s="127">
        <f t="shared" si="48"/>
        <v>0</v>
      </c>
    </row>
    <row r="631" spans="2:6" ht="15.75">
      <c r="B631" s="16">
        <v>618</v>
      </c>
      <c r="C631" s="126">
        <f t="shared" si="45"/>
        <v>0</v>
      </c>
      <c r="D631" s="127">
        <f t="shared" si="46"/>
        <v>0</v>
      </c>
      <c r="E631" s="127">
        <f t="shared" si="47"/>
        <v>0</v>
      </c>
      <c r="F631" s="127">
        <f t="shared" si="48"/>
        <v>0</v>
      </c>
    </row>
    <row r="632" spans="2:6" ht="15.75">
      <c r="B632" s="16">
        <v>619</v>
      </c>
      <c r="C632" s="126">
        <f t="shared" si="45"/>
        <v>0</v>
      </c>
      <c r="D632" s="127">
        <f t="shared" si="46"/>
        <v>0</v>
      </c>
      <c r="E632" s="127">
        <f t="shared" si="47"/>
        <v>0</v>
      </c>
      <c r="F632" s="127">
        <f t="shared" si="48"/>
        <v>0</v>
      </c>
    </row>
    <row r="633" spans="2:6" ht="15.75">
      <c r="B633" s="16">
        <v>620</v>
      </c>
      <c r="C633" s="126">
        <f t="shared" si="45"/>
        <v>0</v>
      </c>
      <c r="D633" s="127">
        <f t="shared" si="46"/>
        <v>0</v>
      </c>
      <c r="E633" s="127">
        <f t="shared" si="47"/>
        <v>0</v>
      </c>
      <c r="F633" s="127">
        <f t="shared" si="48"/>
        <v>0</v>
      </c>
    </row>
    <row r="634" spans="2:6" ht="15.75">
      <c r="B634" s="16">
        <v>621</v>
      </c>
      <c r="C634" s="126">
        <f t="shared" si="45"/>
        <v>0</v>
      </c>
      <c r="D634" s="127">
        <f t="shared" si="46"/>
        <v>0</v>
      </c>
      <c r="E634" s="127">
        <f t="shared" si="47"/>
        <v>0</v>
      </c>
      <c r="F634" s="127">
        <f t="shared" si="48"/>
        <v>0</v>
      </c>
    </row>
    <row r="635" spans="2:6" ht="15.75">
      <c r="B635" s="16">
        <v>622</v>
      </c>
      <c r="C635" s="126">
        <f t="shared" si="45"/>
        <v>0</v>
      </c>
      <c r="D635" s="127">
        <f t="shared" si="46"/>
        <v>0</v>
      </c>
      <c r="E635" s="127">
        <f t="shared" si="47"/>
        <v>0</v>
      </c>
      <c r="F635" s="127">
        <f t="shared" si="48"/>
        <v>0</v>
      </c>
    </row>
    <row r="636" spans="2:6" ht="15.75">
      <c r="B636" s="16">
        <v>623</v>
      </c>
      <c r="C636" s="126">
        <f t="shared" si="45"/>
        <v>0</v>
      </c>
      <c r="D636" s="127">
        <f t="shared" si="46"/>
        <v>0</v>
      </c>
      <c r="E636" s="127">
        <f t="shared" si="47"/>
        <v>0</v>
      </c>
      <c r="F636" s="127">
        <f t="shared" si="48"/>
        <v>0</v>
      </c>
    </row>
    <row r="637" spans="2:6" ht="15.75">
      <c r="B637" s="16">
        <v>624</v>
      </c>
      <c r="C637" s="126">
        <f t="shared" si="45"/>
        <v>0</v>
      </c>
      <c r="D637" s="127">
        <f t="shared" si="46"/>
        <v>0</v>
      </c>
      <c r="E637" s="127">
        <f t="shared" si="47"/>
        <v>0</v>
      </c>
      <c r="F637" s="127">
        <f t="shared" si="48"/>
        <v>0</v>
      </c>
    </row>
    <row r="638" spans="2:6" ht="15.75">
      <c r="B638" s="16">
        <v>625</v>
      </c>
      <c r="C638" s="126">
        <f t="shared" si="45"/>
        <v>0</v>
      </c>
      <c r="D638" s="127">
        <f t="shared" si="46"/>
        <v>0</v>
      </c>
      <c r="E638" s="127">
        <f t="shared" si="47"/>
        <v>0</v>
      </c>
      <c r="F638" s="127">
        <f t="shared" si="48"/>
        <v>0</v>
      </c>
    </row>
    <row r="639" spans="2:6" ht="15.75">
      <c r="B639" s="16">
        <v>626</v>
      </c>
      <c r="C639" s="126">
        <f t="shared" si="45"/>
        <v>0</v>
      </c>
      <c r="D639" s="127">
        <f t="shared" si="46"/>
        <v>0</v>
      </c>
      <c r="E639" s="127">
        <f t="shared" si="47"/>
        <v>0</v>
      </c>
      <c r="F639" s="127">
        <f t="shared" si="48"/>
        <v>0</v>
      </c>
    </row>
    <row r="640" spans="2:6" ht="15.75">
      <c r="B640" s="16">
        <v>627</v>
      </c>
      <c r="C640" s="126">
        <f t="shared" si="45"/>
        <v>0</v>
      </c>
      <c r="D640" s="127">
        <f t="shared" si="46"/>
        <v>0</v>
      </c>
      <c r="E640" s="127">
        <f t="shared" si="47"/>
        <v>0</v>
      </c>
      <c r="F640" s="127">
        <f t="shared" si="48"/>
        <v>0</v>
      </c>
    </row>
    <row r="641" spans="2:6" ht="15.75">
      <c r="B641" s="16">
        <v>628</v>
      </c>
      <c r="C641" s="126">
        <f t="shared" si="45"/>
        <v>0</v>
      </c>
      <c r="D641" s="127">
        <f t="shared" si="46"/>
        <v>0</v>
      </c>
      <c r="E641" s="127">
        <f t="shared" si="47"/>
        <v>0</v>
      </c>
      <c r="F641" s="127">
        <f t="shared" si="48"/>
        <v>0</v>
      </c>
    </row>
    <row r="642" spans="2:6" ht="15.75">
      <c r="B642" s="16">
        <v>629</v>
      </c>
      <c r="C642" s="126">
        <f t="shared" si="45"/>
        <v>0</v>
      </c>
      <c r="D642" s="127">
        <f t="shared" si="46"/>
        <v>0</v>
      </c>
      <c r="E642" s="127">
        <f t="shared" si="47"/>
        <v>0</v>
      </c>
      <c r="F642" s="127">
        <f t="shared" si="48"/>
        <v>0</v>
      </c>
    </row>
    <row r="643" spans="2:6" ht="15.75">
      <c r="B643" s="16">
        <v>630</v>
      </c>
      <c r="C643" s="126">
        <f t="shared" si="45"/>
        <v>0</v>
      </c>
      <c r="D643" s="127">
        <f t="shared" si="46"/>
        <v>0</v>
      </c>
      <c r="E643" s="127">
        <f t="shared" si="47"/>
        <v>0</v>
      </c>
      <c r="F643" s="127">
        <f t="shared" si="48"/>
        <v>0</v>
      </c>
    </row>
    <row r="644" spans="2:6" ht="15.75">
      <c r="B644" s="16">
        <v>631</v>
      </c>
      <c r="C644" s="126">
        <f t="shared" si="45"/>
        <v>0</v>
      </c>
      <c r="D644" s="127">
        <f t="shared" si="46"/>
        <v>0</v>
      </c>
      <c r="E644" s="127">
        <f t="shared" si="47"/>
        <v>0</v>
      </c>
      <c r="F644" s="127">
        <f t="shared" si="48"/>
        <v>0</v>
      </c>
    </row>
    <row r="645" spans="2:6" ht="15.75">
      <c r="B645" s="16">
        <v>632</v>
      </c>
      <c r="C645" s="126">
        <f t="shared" si="45"/>
        <v>0</v>
      </c>
      <c r="D645" s="127">
        <f t="shared" si="46"/>
        <v>0</v>
      </c>
      <c r="E645" s="127">
        <f t="shared" si="47"/>
        <v>0</v>
      </c>
      <c r="F645" s="127">
        <f t="shared" si="48"/>
        <v>0</v>
      </c>
    </row>
    <row r="646" spans="2:6" ht="15.75">
      <c r="B646" s="16">
        <v>633</v>
      </c>
      <c r="C646" s="126">
        <f t="shared" si="45"/>
        <v>0</v>
      </c>
      <c r="D646" s="127">
        <f t="shared" si="46"/>
        <v>0</v>
      </c>
      <c r="E646" s="127">
        <f t="shared" si="47"/>
        <v>0</v>
      </c>
      <c r="F646" s="127">
        <f t="shared" si="48"/>
        <v>0</v>
      </c>
    </row>
    <row r="647" spans="2:6" ht="15.75">
      <c r="B647" s="16">
        <v>634</v>
      </c>
      <c r="C647" s="126">
        <f t="shared" si="45"/>
        <v>0</v>
      </c>
      <c r="D647" s="127">
        <f t="shared" si="46"/>
        <v>0</v>
      </c>
      <c r="E647" s="127">
        <f t="shared" si="47"/>
        <v>0</v>
      </c>
      <c r="F647" s="127">
        <f t="shared" si="48"/>
        <v>0</v>
      </c>
    </row>
    <row r="648" spans="2:6" ht="15.75">
      <c r="B648" s="16">
        <v>635</v>
      </c>
      <c r="C648" s="126">
        <f t="shared" si="45"/>
        <v>0</v>
      </c>
      <c r="D648" s="127">
        <f t="shared" si="46"/>
        <v>0</v>
      </c>
      <c r="E648" s="127">
        <f t="shared" si="47"/>
        <v>0</v>
      </c>
      <c r="F648" s="127">
        <f t="shared" si="48"/>
        <v>0</v>
      </c>
    </row>
    <row r="649" spans="2:6" ht="15.75">
      <c r="B649" s="16">
        <v>636</v>
      </c>
      <c r="C649" s="126">
        <f t="shared" si="45"/>
        <v>0</v>
      </c>
      <c r="D649" s="127">
        <f t="shared" si="46"/>
        <v>0</v>
      </c>
      <c r="E649" s="127">
        <f t="shared" si="47"/>
        <v>0</v>
      </c>
      <c r="F649" s="127">
        <f t="shared" si="48"/>
        <v>0</v>
      </c>
    </row>
    <row r="650" spans="2:6" ht="15.75">
      <c r="B650" s="16">
        <v>637</v>
      </c>
      <c r="C650" s="126">
        <f t="shared" si="45"/>
        <v>0</v>
      </c>
      <c r="D650" s="127">
        <f t="shared" si="46"/>
        <v>0</v>
      </c>
      <c r="E650" s="127">
        <f t="shared" si="47"/>
        <v>0</v>
      </c>
      <c r="F650" s="127">
        <f t="shared" si="48"/>
        <v>0</v>
      </c>
    </row>
    <row r="651" spans="2:6" ht="15.75">
      <c r="B651" s="16">
        <v>638</v>
      </c>
      <c r="C651" s="126">
        <f t="shared" si="45"/>
        <v>0</v>
      </c>
      <c r="D651" s="127">
        <f t="shared" si="46"/>
        <v>0</v>
      </c>
      <c r="E651" s="127">
        <f t="shared" si="47"/>
        <v>0</v>
      </c>
      <c r="F651" s="127">
        <f t="shared" si="48"/>
        <v>0</v>
      </c>
    </row>
    <row r="652" spans="2:6" ht="15.75">
      <c r="B652" s="16">
        <v>639</v>
      </c>
      <c r="C652" s="126">
        <f t="shared" si="45"/>
        <v>0</v>
      </c>
      <c r="D652" s="127">
        <f t="shared" si="46"/>
        <v>0</v>
      </c>
      <c r="E652" s="127">
        <f t="shared" si="47"/>
        <v>0</v>
      </c>
      <c r="F652" s="127">
        <f t="shared" si="48"/>
        <v>0</v>
      </c>
    </row>
    <row r="653" spans="2:6" ht="15.75">
      <c r="B653" s="16">
        <v>640</v>
      </c>
      <c r="C653" s="126">
        <f t="shared" si="45"/>
        <v>0</v>
      </c>
      <c r="D653" s="127">
        <f t="shared" si="46"/>
        <v>0</v>
      </c>
      <c r="E653" s="127">
        <f t="shared" si="47"/>
        <v>0</v>
      </c>
      <c r="F653" s="127">
        <f t="shared" si="48"/>
        <v>0</v>
      </c>
    </row>
    <row r="654" spans="2:6" ht="15.75">
      <c r="B654" s="16">
        <v>641</v>
      </c>
      <c r="C654" s="126">
        <f t="shared" si="45"/>
        <v>0</v>
      </c>
      <c r="D654" s="127">
        <f t="shared" si="46"/>
        <v>0</v>
      </c>
      <c r="E654" s="127">
        <f t="shared" si="47"/>
        <v>0</v>
      </c>
      <c r="F654" s="127">
        <f t="shared" si="48"/>
        <v>0</v>
      </c>
    </row>
    <row r="655" spans="2:6" ht="15.75">
      <c r="B655" s="16">
        <v>642</v>
      </c>
      <c r="C655" s="126">
        <f t="shared" si="45"/>
        <v>0</v>
      </c>
      <c r="D655" s="127">
        <f t="shared" si="46"/>
        <v>0</v>
      </c>
      <c r="E655" s="127">
        <f t="shared" si="47"/>
        <v>0</v>
      </c>
      <c r="F655" s="127">
        <f t="shared" si="48"/>
        <v>0</v>
      </c>
    </row>
    <row r="656" spans="2:6" ht="15.75">
      <c r="B656" s="16">
        <v>643</v>
      </c>
      <c r="C656" s="126">
        <f aca="true" t="shared" si="49" ref="C656:C719">IF(F655&gt;$C$7,$C$7,F655+D656)</f>
        <v>0</v>
      </c>
      <c r="D656" s="127">
        <f aca="true" t="shared" si="50" ref="D656:D719">+$C$5*F655/12</f>
        <v>0</v>
      </c>
      <c r="E656" s="127">
        <f aca="true" t="shared" si="51" ref="E656:E719">+C656-D656</f>
        <v>0</v>
      </c>
      <c r="F656" s="127">
        <f aca="true" t="shared" si="52" ref="F656:F719">+F655-E656</f>
        <v>0</v>
      </c>
    </row>
    <row r="657" spans="2:6" ht="15.75">
      <c r="B657" s="16">
        <v>644</v>
      </c>
      <c r="C657" s="126">
        <f t="shared" si="49"/>
        <v>0</v>
      </c>
      <c r="D657" s="127">
        <f t="shared" si="50"/>
        <v>0</v>
      </c>
      <c r="E657" s="127">
        <f t="shared" si="51"/>
        <v>0</v>
      </c>
      <c r="F657" s="127">
        <f t="shared" si="52"/>
        <v>0</v>
      </c>
    </row>
    <row r="658" spans="2:6" ht="15.75">
      <c r="B658" s="16">
        <v>645</v>
      </c>
      <c r="C658" s="126">
        <f t="shared" si="49"/>
        <v>0</v>
      </c>
      <c r="D658" s="127">
        <f t="shared" si="50"/>
        <v>0</v>
      </c>
      <c r="E658" s="127">
        <f t="shared" si="51"/>
        <v>0</v>
      </c>
      <c r="F658" s="127">
        <f t="shared" si="52"/>
        <v>0</v>
      </c>
    </row>
    <row r="659" spans="2:6" ht="15.75">
      <c r="B659" s="16">
        <v>646</v>
      </c>
      <c r="C659" s="126">
        <f t="shared" si="49"/>
        <v>0</v>
      </c>
      <c r="D659" s="127">
        <f t="shared" si="50"/>
        <v>0</v>
      </c>
      <c r="E659" s="127">
        <f t="shared" si="51"/>
        <v>0</v>
      </c>
      <c r="F659" s="127">
        <f t="shared" si="52"/>
        <v>0</v>
      </c>
    </row>
    <row r="660" spans="2:6" ht="15.75">
      <c r="B660" s="16">
        <v>647</v>
      </c>
      <c r="C660" s="126">
        <f t="shared" si="49"/>
        <v>0</v>
      </c>
      <c r="D660" s="127">
        <f t="shared" si="50"/>
        <v>0</v>
      </c>
      <c r="E660" s="127">
        <f t="shared" si="51"/>
        <v>0</v>
      </c>
      <c r="F660" s="127">
        <f t="shared" si="52"/>
        <v>0</v>
      </c>
    </row>
    <row r="661" spans="2:6" ht="15.75">
      <c r="B661" s="16">
        <v>648</v>
      </c>
      <c r="C661" s="126">
        <f t="shared" si="49"/>
        <v>0</v>
      </c>
      <c r="D661" s="127">
        <f t="shared" si="50"/>
        <v>0</v>
      </c>
      <c r="E661" s="127">
        <f t="shared" si="51"/>
        <v>0</v>
      </c>
      <c r="F661" s="127">
        <f t="shared" si="52"/>
        <v>0</v>
      </c>
    </row>
    <row r="662" spans="2:6" ht="15.75">
      <c r="B662" s="16">
        <v>649</v>
      </c>
      <c r="C662" s="126">
        <f t="shared" si="49"/>
        <v>0</v>
      </c>
      <c r="D662" s="127">
        <f t="shared" si="50"/>
        <v>0</v>
      </c>
      <c r="E662" s="127">
        <f t="shared" si="51"/>
        <v>0</v>
      </c>
      <c r="F662" s="127">
        <f t="shared" si="52"/>
        <v>0</v>
      </c>
    </row>
    <row r="663" spans="2:6" ht="15.75">
      <c r="B663" s="16">
        <v>650</v>
      </c>
      <c r="C663" s="126">
        <f t="shared" si="49"/>
        <v>0</v>
      </c>
      <c r="D663" s="127">
        <f t="shared" si="50"/>
        <v>0</v>
      </c>
      <c r="E663" s="127">
        <f t="shared" si="51"/>
        <v>0</v>
      </c>
      <c r="F663" s="127">
        <f t="shared" si="52"/>
        <v>0</v>
      </c>
    </row>
    <row r="664" spans="2:6" ht="15.75">
      <c r="B664" s="16">
        <v>651</v>
      </c>
      <c r="C664" s="126">
        <f t="shared" si="49"/>
        <v>0</v>
      </c>
      <c r="D664" s="127">
        <f t="shared" si="50"/>
        <v>0</v>
      </c>
      <c r="E664" s="127">
        <f t="shared" si="51"/>
        <v>0</v>
      </c>
      <c r="F664" s="127">
        <f t="shared" si="52"/>
        <v>0</v>
      </c>
    </row>
    <row r="665" spans="2:6" ht="15.75">
      <c r="B665" s="16">
        <v>652</v>
      </c>
      <c r="C665" s="126">
        <f t="shared" si="49"/>
        <v>0</v>
      </c>
      <c r="D665" s="127">
        <f t="shared" si="50"/>
        <v>0</v>
      </c>
      <c r="E665" s="127">
        <f t="shared" si="51"/>
        <v>0</v>
      </c>
      <c r="F665" s="127">
        <f t="shared" si="52"/>
        <v>0</v>
      </c>
    </row>
    <row r="666" spans="2:6" ht="15.75">
      <c r="B666" s="16">
        <v>653</v>
      </c>
      <c r="C666" s="126">
        <f t="shared" si="49"/>
        <v>0</v>
      </c>
      <c r="D666" s="127">
        <f t="shared" si="50"/>
        <v>0</v>
      </c>
      <c r="E666" s="127">
        <f t="shared" si="51"/>
        <v>0</v>
      </c>
      <c r="F666" s="127">
        <f t="shared" si="52"/>
        <v>0</v>
      </c>
    </row>
    <row r="667" spans="2:6" ht="15.75">
      <c r="B667" s="16">
        <v>654</v>
      </c>
      <c r="C667" s="126">
        <f t="shared" si="49"/>
        <v>0</v>
      </c>
      <c r="D667" s="127">
        <f t="shared" si="50"/>
        <v>0</v>
      </c>
      <c r="E667" s="127">
        <f t="shared" si="51"/>
        <v>0</v>
      </c>
      <c r="F667" s="127">
        <f t="shared" si="52"/>
        <v>0</v>
      </c>
    </row>
    <row r="668" spans="2:6" ht="15.75">
      <c r="B668" s="16">
        <v>655</v>
      </c>
      <c r="C668" s="126">
        <f t="shared" si="49"/>
        <v>0</v>
      </c>
      <c r="D668" s="127">
        <f t="shared" si="50"/>
        <v>0</v>
      </c>
      <c r="E668" s="127">
        <f t="shared" si="51"/>
        <v>0</v>
      </c>
      <c r="F668" s="127">
        <f t="shared" si="52"/>
        <v>0</v>
      </c>
    </row>
    <row r="669" spans="2:6" ht="15.75">
      <c r="B669" s="16">
        <v>656</v>
      </c>
      <c r="C669" s="126">
        <f t="shared" si="49"/>
        <v>0</v>
      </c>
      <c r="D669" s="127">
        <f t="shared" si="50"/>
        <v>0</v>
      </c>
      <c r="E669" s="127">
        <f t="shared" si="51"/>
        <v>0</v>
      </c>
      <c r="F669" s="127">
        <f t="shared" si="52"/>
        <v>0</v>
      </c>
    </row>
    <row r="670" spans="2:6" ht="15.75">
      <c r="B670" s="16">
        <v>657</v>
      </c>
      <c r="C670" s="126">
        <f t="shared" si="49"/>
        <v>0</v>
      </c>
      <c r="D670" s="127">
        <f t="shared" si="50"/>
        <v>0</v>
      </c>
      <c r="E670" s="127">
        <f t="shared" si="51"/>
        <v>0</v>
      </c>
      <c r="F670" s="127">
        <f t="shared" si="52"/>
        <v>0</v>
      </c>
    </row>
    <row r="671" spans="2:6" ht="15.75">
      <c r="B671" s="16">
        <v>658</v>
      </c>
      <c r="C671" s="126">
        <f t="shared" si="49"/>
        <v>0</v>
      </c>
      <c r="D671" s="127">
        <f t="shared" si="50"/>
        <v>0</v>
      </c>
      <c r="E671" s="127">
        <f t="shared" si="51"/>
        <v>0</v>
      </c>
      <c r="F671" s="127">
        <f t="shared" si="52"/>
        <v>0</v>
      </c>
    </row>
    <row r="672" spans="2:6" ht="15.75">
      <c r="B672" s="16">
        <v>659</v>
      </c>
      <c r="C672" s="126">
        <f t="shared" si="49"/>
        <v>0</v>
      </c>
      <c r="D672" s="127">
        <f t="shared" si="50"/>
        <v>0</v>
      </c>
      <c r="E672" s="127">
        <f t="shared" si="51"/>
        <v>0</v>
      </c>
      <c r="F672" s="127">
        <f t="shared" si="52"/>
        <v>0</v>
      </c>
    </row>
    <row r="673" spans="2:6" ht="15.75">
      <c r="B673" s="16">
        <v>660</v>
      </c>
      <c r="C673" s="126">
        <f t="shared" si="49"/>
        <v>0</v>
      </c>
      <c r="D673" s="127">
        <f t="shared" si="50"/>
        <v>0</v>
      </c>
      <c r="E673" s="127">
        <f t="shared" si="51"/>
        <v>0</v>
      </c>
      <c r="F673" s="127">
        <f t="shared" si="52"/>
        <v>0</v>
      </c>
    </row>
    <row r="674" spans="2:6" ht="15.75">
      <c r="B674" s="16">
        <v>661</v>
      </c>
      <c r="C674" s="126">
        <f t="shared" si="49"/>
        <v>0</v>
      </c>
      <c r="D674" s="127">
        <f t="shared" si="50"/>
        <v>0</v>
      </c>
      <c r="E674" s="127">
        <f t="shared" si="51"/>
        <v>0</v>
      </c>
      <c r="F674" s="127">
        <f t="shared" si="52"/>
        <v>0</v>
      </c>
    </row>
    <row r="675" spans="2:6" ht="15.75">
      <c r="B675" s="16">
        <v>662</v>
      </c>
      <c r="C675" s="126">
        <f t="shared" si="49"/>
        <v>0</v>
      </c>
      <c r="D675" s="127">
        <f t="shared" si="50"/>
        <v>0</v>
      </c>
      <c r="E675" s="127">
        <f t="shared" si="51"/>
        <v>0</v>
      </c>
      <c r="F675" s="127">
        <f t="shared" si="52"/>
        <v>0</v>
      </c>
    </row>
    <row r="676" spans="2:6" ht="15.75">
      <c r="B676" s="16">
        <v>663</v>
      </c>
      <c r="C676" s="126">
        <f t="shared" si="49"/>
        <v>0</v>
      </c>
      <c r="D676" s="127">
        <f t="shared" si="50"/>
        <v>0</v>
      </c>
      <c r="E676" s="127">
        <f t="shared" si="51"/>
        <v>0</v>
      </c>
      <c r="F676" s="127">
        <f t="shared" si="52"/>
        <v>0</v>
      </c>
    </row>
    <row r="677" spans="2:6" ht="15.75">
      <c r="B677" s="16">
        <v>664</v>
      </c>
      <c r="C677" s="126">
        <f t="shared" si="49"/>
        <v>0</v>
      </c>
      <c r="D677" s="127">
        <f t="shared" si="50"/>
        <v>0</v>
      </c>
      <c r="E677" s="127">
        <f t="shared" si="51"/>
        <v>0</v>
      </c>
      <c r="F677" s="127">
        <f t="shared" si="52"/>
        <v>0</v>
      </c>
    </row>
    <row r="678" spans="2:6" ht="15.75">
      <c r="B678" s="16">
        <v>665</v>
      </c>
      <c r="C678" s="126">
        <f t="shared" si="49"/>
        <v>0</v>
      </c>
      <c r="D678" s="127">
        <f t="shared" si="50"/>
        <v>0</v>
      </c>
      <c r="E678" s="127">
        <f t="shared" si="51"/>
        <v>0</v>
      </c>
      <c r="F678" s="127">
        <f t="shared" si="52"/>
        <v>0</v>
      </c>
    </row>
    <row r="679" spans="2:6" ht="15.75">
      <c r="B679" s="16">
        <v>666</v>
      </c>
      <c r="C679" s="126">
        <f t="shared" si="49"/>
        <v>0</v>
      </c>
      <c r="D679" s="127">
        <f t="shared" si="50"/>
        <v>0</v>
      </c>
      <c r="E679" s="127">
        <f t="shared" si="51"/>
        <v>0</v>
      </c>
      <c r="F679" s="127">
        <f t="shared" si="52"/>
        <v>0</v>
      </c>
    </row>
    <row r="680" spans="2:6" ht="15.75">
      <c r="B680" s="16">
        <v>667</v>
      </c>
      <c r="C680" s="126">
        <f t="shared" si="49"/>
        <v>0</v>
      </c>
      <c r="D680" s="127">
        <f t="shared" si="50"/>
        <v>0</v>
      </c>
      <c r="E680" s="127">
        <f t="shared" si="51"/>
        <v>0</v>
      </c>
      <c r="F680" s="127">
        <f t="shared" si="52"/>
        <v>0</v>
      </c>
    </row>
    <row r="681" spans="2:6" ht="15.75">
      <c r="B681" s="16">
        <v>668</v>
      </c>
      <c r="C681" s="126">
        <f t="shared" si="49"/>
        <v>0</v>
      </c>
      <c r="D681" s="127">
        <f t="shared" si="50"/>
        <v>0</v>
      </c>
      <c r="E681" s="127">
        <f t="shared" si="51"/>
        <v>0</v>
      </c>
      <c r="F681" s="127">
        <f t="shared" si="52"/>
        <v>0</v>
      </c>
    </row>
    <row r="682" spans="2:6" ht="15.75">
      <c r="B682" s="16">
        <v>669</v>
      </c>
      <c r="C682" s="126">
        <f t="shared" si="49"/>
        <v>0</v>
      </c>
      <c r="D682" s="127">
        <f t="shared" si="50"/>
        <v>0</v>
      </c>
      <c r="E682" s="127">
        <f t="shared" si="51"/>
        <v>0</v>
      </c>
      <c r="F682" s="127">
        <f t="shared" si="52"/>
        <v>0</v>
      </c>
    </row>
    <row r="683" spans="2:6" ht="15.75">
      <c r="B683" s="16">
        <v>670</v>
      </c>
      <c r="C683" s="126">
        <f t="shared" si="49"/>
        <v>0</v>
      </c>
      <c r="D683" s="127">
        <f t="shared" si="50"/>
        <v>0</v>
      </c>
      <c r="E683" s="127">
        <f t="shared" si="51"/>
        <v>0</v>
      </c>
      <c r="F683" s="127">
        <f t="shared" si="52"/>
        <v>0</v>
      </c>
    </row>
    <row r="684" spans="2:6" ht="15.75">
      <c r="B684" s="16">
        <v>671</v>
      </c>
      <c r="C684" s="126">
        <f t="shared" si="49"/>
        <v>0</v>
      </c>
      <c r="D684" s="127">
        <f t="shared" si="50"/>
        <v>0</v>
      </c>
      <c r="E684" s="127">
        <f t="shared" si="51"/>
        <v>0</v>
      </c>
      <c r="F684" s="127">
        <f t="shared" si="52"/>
        <v>0</v>
      </c>
    </row>
    <row r="685" spans="2:6" ht="15.75">
      <c r="B685" s="16">
        <v>672</v>
      </c>
      <c r="C685" s="126">
        <f t="shared" si="49"/>
        <v>0</v>
      </c>
      <c r="D685" s="127">
        <f t="shared" si="50"/>
        <v>0</v>
      </c>
      <c r="E685" s="127">
        <f t="shared" si="51"/>
        <v>0</v>
      </c>
      <c r="F685" s="127">
        <f t="shared" si="52"/>
        <v>0</v>
      </c>
    </row>
    <row r="686" spans="2:6" ht="15.75">
      <c r="B686" s="16">
        <v>673</v>
      </c>
      <c r="C686" s="126">
        <f t="shared" si="49"/>
        <v>0</v>
      </c>
      <c r="D686" s="127">
        <f t="shared" si="50"/>
        <v>0</v>
      </c>
      <c r="E686" s="127">
        <f t="shared" si="51"/>
        <v>0</v>
      </c>
      <c r="F686" s="127">
        <f t="shared" si="52"/>
        <v>0</v>
      </c>
    </row>
    <row r="687" spans="2:6" ht="15.75">
      <c r="B687" s="16">
        <v>674</v>
      </c>
      <c r="C687" s="126">
        <f t="shared" si="49"/>
        <v>0</v>
      </c>
      <c r="D687" s="127">
        <f t="shared" si="50"/>
        <v>0</v>
      </c>
      <c r="E687" s="127">
        <f t="shared" si="51"/>
        <v>0</v>
      </c>
      <c r="F687" s="127">
        <f t="shared" si="52"/>
        <v>0</v>
      </c>
    </row>
    <row r="688" spans="2:6" ht="15.75">
      <c r="B688" s="16">
        <v>675</v>
      </c>
      <c r="C688" s="126">
        <f t="shared" si="49"/>
        <v>0</v>
      </c>
      <c r="D688" s="127">
        <f t="shared" si="50"/>
        <v>0</v>
      </c>
      <c r="E688" s="127">
        <f t="shared" si="51"/>
        <v>0</v>
      </c>
      <c r="F688" s="127">
        <f t="shared" si="52"/>
        <v>0</v>
      </c>
    </row>
    <row r="689" spans="2:6" ht="15.75">
      <c r="B689" s="16">
        <v>676</v>
      </c>
      <c r="C689" s="126">
        <f t="shared" si="49"/>
        <v>0</v>
      </c>
      <c r="D689" s="127">
        <f t="shared" si="50"/>
        <v>0</v>
      </c>
      <c r="E689" s="127">
        <f t="shared" si="51"/>
        <v>0</v>
      </c>
      <c r="F689" s="127">
        <f t="shared" si="52"/>
        <v>0</v>
      </c>
    </row>
    <row r="690" spans="2:6" ht="15.75">
      <c r="B690" s="16">
        <v>677</v>
      </c>
      <c r="C690" s="126">
        <f t="shared" si="49"/>
        <v>0</v>
      </c>
      <c r="D690" s="127">
        <f t="shared" si="50"/>
        <v>0</v>
      </c>
      <c r="E690" s="127">
        <f t="shared" si="51"/>
        <v>0</v>
      </c>
      <c r="F690" s="127">
        <f t="shared" si="52"/>
        <v>0</v>
      </c>
    </row>
    <row r="691" spans="2:6" ht="15.75">
      <c r="B691" s="16">
        <v>678</v>
      </c>
      <c r="C691" s="126">
        <f t="shared" si="49"/>
        <v>0</v>
      </c>
      <c r="D691" s="127">
        <f t="shared" si="50"/>
        <v>0</v>
      </c>
      <c r="E691" s="127">
        <f t="shared" si="51"/>
        <v>0</v>
      </c>
      <c r="F691" s="127">
        <f t="shared" si="52"/>
        <v>0</v>
      </c>
    </row>
    <row r="692" spans="2:6" ht="15.75">
      <c r="B692" s="16">
        <v>679</v>
      </c>
      <c r="C692" s="126">
        <f t="shared" si="49"/>
        <v>0</v>
      </c>
      <c r="D692" s="127">
        <f t="shared" si="50"/>
        <v>0</v>
      </c>
      <c r="E692" s="127">
        <f t="shared" si="51"/>
        <v>0</v>
      </c>
      <c r="F692" s="127">
        <f t="shared" si="52"/>
        <v>0</v>
      </c>
    </row>
    <row r="693" spans="2:6" ht="15.75">
      <c r="B693" s="16">
        <v>680</v>
      </c>
      <c r="C693" s="126">
        <f t="shared" si="49"/>
        <v>0</v>
      </c>
      <c r="D693" s="127">
        <f t="shared" si="50"/>
        <v>0</v>
      </c>
      <c r="E693" s="127">
        <f t="shared" si="51"/>
        <v>0</v>
      </c>
      <c r="F693" s="127">
        <f t="shared" si="52"/>
        <v>0</v>
      </c>
    </row>
    <row r="694" spans="2:6" ht="15.75">
      <c r="B694" s="16">
        <v>681</v>
      </c>
      <c r="C694" s="126">
        <f t="shared" si="49"/>
        <v>0</v>
      </c>
      <c r="D694" s="127">
        <f t="shared" si="50"/>
        <v>0</v>
      </c>
      <c r="E694" s="127">
        <f t="shared" si="51"/>
        <v>0</v>
      </c>
      <c r="F694" s="127">
        <f t="shared" si="52"/>
        <v>0</v>
      </c>
    </row>
    <row r="695" spans="2:6" ht="15.75">
      <c r="B695" s="16">
        <v>682</v>
      </c>
      <c r="C695" s="126">
        <f t="shared" si="49"/>
        <v>0</v>
      </c>
      <c r="D695" s="127">
        <f t="shared" si="50"/>
        <v>0</v>
      </c>
      <c r="E695" s="127">
        <f t="shared" si="51"/>
        <v>0</v>
      </c>
      <c r="F695" s="127">
        <f t="shared" si="52"/>
        <v>0</v>
      </c>
    </row>
    <row r="696" spans="2:6" ht="15.75">
      <c r="B696" s="16">
        <v>683</v>
      </c>
      <c r="C696" s="126">
        <f t="shared" si="49"/>
        <v>0</v>
      </c>
      <c r="D696" s="127">
        <f t="shared" si="50"/>
        <v>0</v>
      </c>
      <c r="E696" s="127">
        <f t="shared" si="51"/>
        <v>0</v>
      </c>
      <c r="F696" s="127">
        <f t="shared" si="52"/>
        <v>0</v>
      </c>
    </row>
    <row r="697" spans="2:6" ht="15.75">
      <c r="B697" s="16">
        <v>684</v>
      </c>
      <c r="C697" s="126">
        <f t="shared" si="49"/>
        <v>0</v>
      </c>
      <c r="D697" s="127">
        <f t="shared" si="50"/>
        <v>0</v>
      </c>
      <c r="E697" s="127">
        <f t="shared" si="51"/>
        <v>0</v>
      </c>
      <c r="F697" s="127">
        <f t="shared" si="52"/>
        <v>0</v>
      </c>
    </row>
    <row r="698" spans="2:6" ht="15.75">
      <c r="B698" s="16">
        <v>685</v>
      </c>
      <c r="C698" s="126">
        <f t="shared" si="49"/>
        <v>0</v>
      </c>
      <c r="D698" s="127">
        <f t="shared" si="50"/>
        <v>0</v>
      </c>
      <c r="E698" s="127">
        <f t="shared" si="51"/>
        <v>0</v>
      </c>
      <c r="F698" s="127">
        <f t="shared" si="52"/>
        <v>0</v>
      </c>
    </row>
    <row r="699" spans="2:6" ht="15.75">
      <c r="B699" s="16">
        <v>686</v>
      </c>
      <c r="C699" s="126">
        <f t="shared" si="49"/>
        <v>0</v>
      </c>
      <c r="D699" s="127">
        <f t="shared" si="50"/>
        <v>0</v>
      </c>
      <c r="E699" s="127">
        <f t="shared" si="51"/>
        <v>0</v>
      </c>
      <c r="F699" s="127">
        <f t="shared" si="52"/>
        <v>0</v>
      </c>
    </row>
    <row r="700" spans="2:6" ht="15.75">
      <c r="B700" s="16">
        <v>687</v>
      </c>
      <c r="C700" s="126">
        <f t="shared" si="49"/>
        <v>0</v>
      </c>
      <c r="D700" s="127">
        <f t="shared" si="50"/>
        <v>0</v>
      </c>
      <c r="E700" s="127">
        <f t="shared" si="51"/>
        <v>0</v>
      </c>
      <c r="F700" s="127">
        <f t="shared" si="52"/>
        <v>0</v>
      </c>
    </row>
    <row r="701" spans="2:6" ht="15.75">
      <c r="B701" s="16">
        <v>688</v>
      </c>
      <c r="C701" s="126">
        <f t="shared" si="49"/>
        <v>0</v>
      </c>
      <c r="D701" s="127">
        <f t="shared" si="50"/>
        <v>0</v>
      </c>
      <c r="E701" s="127">
        <f t="shared" si="51"/>
        <v>0</v>
      </c>
      <c r="F701" s="127">
        <f t="shared" si="52"/>
        <v>0</v>
      </c>
    </row>
    <row r="702" spans="2:6" ht="15.75">
      <c r="B702" s="16">
        <v>689</v>
      </c>
      <c r="C702" s="126">
        <f t="shared" si="49"/>
        <v>0</v>
      </c>
      <c r="D702" s="127">
        <f t="shared" si="50"/>
        <v>0</v>
      </c>
      <c r="E702" s="127">
        <f t="shared" si="51"/>
        <v>0</v>
      </c>
      <c r="F702" s="127">
        <f t="shared" si="52"/>
        <v>0</v>
      </c>
    </row>
    <row r="703" spans="2:6" ht="15.75">
      <c r="B703" s="16">
        <v>690</v>
      </c>
      <c r="C703" s="126">
        <f t="shared" si="49"/>
        <v>0</v>
      </c>
      <c r="D703" s="127">
        <f t="shared" si="50"/>
        <v>0</v>
      </c>
      <c r="E703" s="127">
        <f t="shared" si="51"/>
        <v>0</v>
      </c>
      <c r="F703" s="127">
        <f t="shared" si="52"/>
        <v>0</v>
      </c>
    </row>
    <row r="704" spans="2:6" ht="15.75">
      <c r="B704" s="16">
        <v>691</v>
      </c>
      <c r="C704" s="126">
        <f t="shared" si="49"/>
        <v>0</v>
      </c>
      <c r="D704" s="127">
        <f t="shared" si="50"/>
        <v>0</v>
      </c>
      <c r="E704" s="127">
        <f t="shared" si="51"/>
        <v>0</v>
      </c>
      <c r="F704" s="127">
        <f t="shared" si="52"/>
        <v>0</v>
      </c>
    </row>
    <row r="705" spans="2:6" ht="15.75">
      <c r="B705" s="16">
        <v>692</v>
      </c>
      <c r="C705" s="126">
        <f t="shared" si="49"/>
        <v>0</v>
      </c>
      <c r="D705" s="127">
        <f t="shared" si="50"/>
        <v>0</v>
      </c>
      <c r="E705" s="127">
        <f t="shared" si="51"/>
        <v>0</v>
      </c>
      <c r="F705" s="127">
        <f t="shared" si="52"/>
        <v>0</v>
      </c>
    </row>
    <row r="706" spans="2:6" ht="15.75">
      <c r="B706" s="16">
        <v>693</v>
      </c>
      <c r="C706" s="126">
        <f t="shared" si="49"/>
        <v>0</v>
      </c>
      <c r="D706" s="127">
        <f t="shared" si="50"/>
        <v>0</v>
      </c>
      <c r="E706" s="127">
        <f t="shared" si="51"/>
        <v>0</v>
      </c>
      <c r="F706" s="127">
        <f t="shared" si="52"/>
        <v>0</v>
      </c>
    </row>
    <row r="707" spans="2:6" ht="15.75">
      <c r="B707" s="16">
        <v>694</v>
      </c>
      <c r="C707" s="126">
        <f t="shared" si="49"/>
        <v>0</v>
      </c>
      <c r="D707" s="127">
        <f t="shared" si="50"/>
        <v>0</v>
      </c>
      <c r="E707" s="127">
        <f t="shared" si="51"/>
        <v>0</v>
      </c>
      <c r="F707" s="127">
        <f t="shared" si="52"/>
        <v>0</v>
      </c>
    </row>
    <row r="708" spans="2:6" ht="15.75">
      <c r="B708" s="16">
        <v>695</v>
      </c>
      <c r="C708" s="126">
        <f t="shared" si="49"/>
        <v>0</v>
      </c>
      <c r="D708" s="127">
        <f t="shared" si="50"/>
        <v>0</v>
      </c>
      <c r="E708" s="127">
        <f t="shared" si="51"/>
        <v>0</v>
      </c>
      <c r="F708" s="127">
        <f t="shared" si="52"/>
        <v>0</v>
      </c>
    </row>
    <row r="709" spans="2:6" ht="15.75">
      <c r="B709" s="16">
        <v>696</v>
      </c>
      <c r="C709" s="126">
        <f t="shared" si="49"/>
        <v>0</v>
      </c>
      <c r="D709" s="127">
        <f t="shared" si="50"/>
        <v>0</v>
      </c>
      <c r="E709" s="127">
        <f t="shared" si="51"/>
        <v>0</v>
      </c>
      <c r="F709" s="127">
        <f t="shared" si="52"/>
        <v>0</v>
      </c>
    </row>
    <row r="710" spans="2:6" ht="15.75">
      <c r="B710" s="16">
        <v>697</v>
      </c>
      <c r="C710" s="126">
        <f t="shared" si="49"/>
        <v>0</v>
      </c>
      <c r="D710" s="127">
        <f t="shared" si="50"/>
        <v>0</v>
      </c>
      <c r="E710" s="127">
        <f t="shared" si="51"/>
        <v>0</v>
      </c>
      <c r="F710" s="127">
        <f t="shared" si="52"/>
        <v>0</v>
      </c>
    </row>
    <row r="711" spans="2:6" ht="15.75">
      <c r="B711" s="16">
        <v>698</v>
      </c>
      <c r="C711" s="126">
        <f t="shared" si="49"/>
        <v>0</v>
      </c>
      <c r="D711" s="127">
        <f t="shared" si="50"/>
        <v>0</v>
      </c>
      <c r="E711" s="127">
        <f t="shared" si="51"/>
        <v>0</v>
      </c>
      <c r="F711" s="127">
        <f t="shared" si="52"/>
        <v>0</v>
      </c>
    </row>
    <row r="712" spans="2:6" ht="15.75">
      <c r="B712" s="16">
        <v>699</v>
      </c>
      <c r="C712" s="126">
        <f t="shared" si="49"/>
        <v>0</v>
      </c>
      <c r="D712" s="127">
        <f t="shared" si="50"/>
        <v>0</v>
      </c>
      <c r="E712" s="127">
        <f t="shared" si="51"/>
        <v>0</v>
      </c>
      <c r="F712" s="127">
        <f t="shared" si="52"/>
        <v>0</v>
      </c>
    </row>
    <row r="713" spans="2:6" ht="15.75">
      <c r="B713" s="16">
        <v>700</v>
      </c>
      <c r="C713" s="126">
        <f t="shared" si="49"/>
        <v>0</v>
      </c>
      <c r="D713" s="127">
        <f t="shared" si="50"/>
        <v>0</v>
      </c>
      <c r="E713" s="127">
        <f t="shared" si="51"/>
        <v>0</v>
      </c>
      <c r="F713" s="127">
        <f t="shared" si="52"/>
        <v>0</v>
      </c>
    </row>
    <row r="714" spans="2:6" ht="15.75">
      <c r="B714" s="16">
        <v>701</v>
      </c>
      <c r="C714" s="126">
        <f t="shared" si="49"/>
        <v>0</v>
      </c>
      <c r="D714" s="127">
        <f t="shared" si="50"/>
        <v>0</v>
      </c>
      <c r="E714" s="127">
        <f t="shared" si="51"/>
        <v>0</v>
      </c>
      <c r="F714" s="127">
        <f t="shared" si="52"/>
        <v>0</v>
      </c>
    </row>
    <row r="715" spans="2:6" ht="15.75">
      <c r="B715" s="16">
        <v>702</v>
      </c>
      <c r="C715" s="126">
        <f t="shared" si="49"/>
        <v>0</v>
      </c>
      <c r="D715" s="127">
        <f t="shared" si="50"/>
        <v>0</v>
      </c>
      <c r="E715" s="127">
        <f t="shared" si="51"/>
        <v>0</v>
      </c>
      <c r="F715" s="127">
        <f t="shared" si="52"/>
        <v>0</v>
      </c>
    </row>
    <row r="716" spans="2:6" ht="15.75">
      <c r="B716" s="16">
        <v>703</v>
      </c>
      <c r="C716" s="126">
        <f t="shared" si="49"/>
        <v>0</v>
      </c>
      <c r="D716" s="127">
        <f t="shared" si="50"/>
        <v>0</v>
      </c>
      <c r="E716" s="127">
        <f t="shared" si="51"/>
        <v>0</v>
      </c>
      <c r="F716" s="127">
        <f t="shared" si="52"/>
        <v>0</v>
      </c>
    </row>
    <row r="717" spans="2:6" ht="15.75">
      <c r="B717" s="16">
        <v>704</v>
      </c>
      <c r="C717" s="126">
        <f t="shared" si="49"/>
        <v>0</v>
      </c>
      <c r="D717" s="127">
        <f t="shared" si="50"/>
        <v>0</v>
      </c>
      <c r="E717" s="127">
        <f t="shared" si="51"/>
        <v>0</v>
      </c>
      <c r="F717" s="127">
        <f t="shared" si="52"/>
        <v>0</v>
      </c>
    </row>
    <row r="718" spans="2:6" ht="15.75">
      <c r="B718" s="16">
        <v>705</v>
      </c>
      <c r="C718" s="126">
        <f t="shared" si="49"/>
        <v>0</v>
      </c>
      <c r="D718" s="127">
        <f t="shared" si="50"/>
        <v>0</v>
      </c>
      <c r="E718" s="127">
        <f t="shared" si="51"/>
        <v>0</v>
      </c>
      <c r="F718" s="127">
        <f t="shared" si="52"/>
        <v>0</v>
      </c>
    </row>
    <row r="719" spans="2:6" ht="15.75">
      <c r="B719" s="16">
        <v>706</v>
      </c>
      <c r="C719" s="126">
        <f t="shared" si="49"/>
        <v>0</v>
      </c>
      <c r="D719" s="127">
        <f t="shared" si="50"/>
        <v>0</v>
      </c>
      <c r="E719" s="127">
        <f t="shared" si="51"/>
        <v>0</v>
      </c>
      <c r="F719" s="127">
        <f t="shared" si="52"/>
        <v>0</v>
      </c>
    </row>
    <row r="720" spans="2:6" ht="15.75">
      <c r="B720" s="16">
        <v>707</v>
      </c>
      <c r="C720" s="126">
        <f aca="true" t="shared" si="53" ref="C720:C733">IF(F719&gt;$C$7,$C$7,F719+D720)</f>
        <v>0</v>
      </c>
      <c r="D720" s="127">
        <f aca="true" t="shared" si="54" ref="D720:D733">+$C$5*F719/12</f>
        <v>0</v>
      </c>
      <c r="E720" s="127">
        <f aca="true" t="shared" si="55" ref="E720:E733">+C720-D720</f>
        <v>0</v>
      </c>
      <c r="F720" s="127">
        <f aca="true" t="shared" si="56" ref="F720:F733">+F719-E720</f>
        <v>0</v>
      </c>
    </row>
    <row r="721" spans="2:6" ht="15.75">
      <c r="B721" s="16">
        <v>708</v>
      </c>
      <c r="C721" s="126">
        <f t="shared" si="53"/>
        <v>0</v>
      </c>
      <c r="D721" s="127">
        <f t="shared" si="54"/>
        <v>0</v>
      </c>
      <c r="E721" s="127">
        <f t="shared" si="55"/>
        <v>0</v>
      </c>
      <c r="F721" s="127">
        <f t="shared" si="56"/>
        <v>0</v>
      </c>
    </row>
    <row r="722" spans="2:6" ht="15.75">
      <c r="B722" s="16">
        <v>709</v>
      </c>
      <c r="C722" s="126">
        <f t="shared" si="53"/>
        <v>0</v>
      </c>
      <c r="D722" s="127">
        <f t="shared" si="54"/>
        <v>0</v>
      </c>
      <c r="E722" s="127">
        <f t="shared" si="55"/>
        <v>0</v>
      </c>
      <c r="F722" s="127">
        <f t="shared" si="56"/>
        <v>0</v>
      </c>
    </row>
    <row r="723" spans="2:6" ht="15.75">
      <c r="B723" s="16">
        <v>710</v>
      </c>
      <c r="C723" s="126">
        <f t="shared" si="53"/>
        <v>0</v>
      </c>
      <c r="D723" s="127">
        <f t="shared" si="54"/>
        <v>0</v>
      </c>
      <c r="E723" s="127">
        <f t="shared" si="55"/>
        <v>0</v>
      </c>
      <c r="F723" s="127">
        <f t="shared" si="56"/>
        <v>0</v>
      </c>
    </row>
    <row r="724" spans="2:6" ht="15.75">
      <c r="B724" s="16">
        <v>711</v>
      </c>
      <c r="C724" s="126">
        <f t="shared" si="53"/>
        <v>0</v>
      </c>
      <c r="D724" s="127">
        <f t="shared" si="54"/>
        <v>0</v>
      </c>
      <c r="E724" s="127">
        <f t="shared" si="55"/>
        <v>0</v>
      </c>
      <c r="F724" s="127">
        <f t="shared" si="56"/>
        <v>0</v>
      </c>
    </row>
    <row r="725" spans="2:6" ht="15.75">
      <c r="B725" s="16">
        <v>712</v>
      </c>
      <c r="C725" s="126">
        <f t="shared" si="53"/>
        <v>0</v>
      </c>
      <c r="D725" s="127">
        <f t="shared" si="54"/>
        <v>0</v>
      </c>
      <c r="E725" s="127">
        <f t="shared" si="55"/>
        <v>0</v>
      </c>
      <c r="F725" s="127">
        <f t="shared" si="56"/>
        <v>0</v>
      </c>
    </row>
    <row r="726" spans="2:6" ht="15.75">
      <c r="B726" s="16">
        <v>713</v>
      </c>
      <c r="C726" s="126">
        <f t="shared" si="53"/>
        <v>0</v>
      </c>
      <c r="D726" s="127">
        <f t="shared" si="54"/>
        <v>0</v>
      </c>
      <c r="E726" s="127">
        <f t="shared" si="55"/>
        <v>0</v>
      </c>
      <c r="F726" s="127">
        <f t="shared" si="56"/>
        <v>0</v>
      </c>
    </row>
    <row r="727" spans="2:6" ht="15.75">
      <c r="B727" s="16">
        <v>714</v>
      </c>
      <c r="C727" s="126">
        <f t="shared" si="53"/>
        <v>0</v>
      </c>
      <c r="D727" s="127">
        <f t="shared" si="54"/>
        <v>0</v>
      </c>
      <c r="E727" s="127">
        <f t="shared" si="55"/>
        <v>0</v>
      </c>
      <c r="F727" s="127">
        <f t="shared" si="56"/>
        <v>0</v>
      </c>
    </row>
    <row r="728" spans="2:6" ht="15.75">
      <c r="B728" s="16">
        <v>715</v>
      </c>
      <c r="C728" s="126">
        <f t="shared" si="53"/>
        <v>0</v>
      </c>
      <c r="D728" s="127">
        <f t="shared" si="54"/>
        <v>0</v>
      </c>
      <c r="E728" s="127">
        <f t="shared" si="55"/>
        <v>0</v>
      </c>
      <c r="F728" s="127">
        <f t="shared" si="56"/>
        <v>0</v>
      </c>
    </row>
    <row r="729" spans="2:6" ht="15.75">
      <c r="B729" s="16">
        <v>716</v>
      </c>
      <c r="C729" s="126">
        <f t="shared" si="53"/>
        <v>0</v>
      </c>
      <c r="D729" s="127">
        <f t="shared" si="54"/>
        <v>0</v>
      </c>
      <c r="E729" s="127">
        <f t="shared" si="55"/>
        <v>0</v>
      </c>
      <c r="F729" s="127">
        <f t="shared" si="56"/>
        <v>0</v>
      </c>
    </row>
    <row r="730" spans="2:6" ht="15.75">
      <c r="B730" s="16">
        <v>717</v>
      </c>
      <c r="C730" s="126">
        <f t="shared" si="53"/>
        <v>0</v>
      </c>
      <c r="D730" s="127">
        <f t="shared" si="54"/>
        <v>0</v>
      </c>
      <c r="E730" s="127">
        <f t="shared" si="55"/>
        <v>0</v>
      </c>
      <c r="F730" s="127">
        <f t="shared" si="56"/>
        <v>0</v>
      </c>
    </row>
    <row r="731" spans="2:6" ht="15.75">
      <c r="B731" s="16">
        <v>718</v>
      </c>
      <c r="C731" s="126">
        <f t="shared" si="53"/>
        <v>0</v>
      </c>
      <c r="D731" s="127">
        <f t="shared" si="54"/>
        <v>0</v>
      </c>
      <c r="E731" s="127">
        <f t="shared" si="55"/>
        <v>0</v>
      </c>
      <c r="F731" s="127">
        <f t="shared" si="56"/>
        <v>0</v>
      </c>
    </row>
    <row r="732" spans="2:6" ht="15.75">
      <c r="B732" s="16">
        <v>719</v>
      </c>
      <c r="C732" s="126">
        <f t="shared" si="53"/>
        <v>0</v>
      </c>
      <c r="D732" s="127">
        <f t="shared" si="54"/>
        <v>0</v>
      </c>
      <c r="E732" s="127">
        <f t="shared" si="55"/>
        <v>0</v>
      </c>
      <c r="F732" s="127">
        <f t="shared" si="56"/>
        <v>0</v>
      </c>
    </row>
    <row r="733" spans="2:6" ht="15.75">
      <c r="B733" s="16">
        <v>720</v>
      </c>
      <c r="C733" s="126">
        <f t="shared" si="53"/>
        <v>0</v>
      </c>
      <c r="D733" s="127">
        <f t="shared" si="54"/>
        <v>0</v>
      </c>
      <c r="E733" s="127">
        <f t="shared" si="55"/>
        <v>0</v>
      </c>
      <c r="F733" s="127">
        <f t="shared" si="56"/>
        <v>0</v>
      </c>
    </row>
    <row r="734" spans="2:6" ht="15.75">
      <c r="B734" s="14"/>
      <c r="C734" s="21"/>
      <c r="D734" s="17"/>
      <c r="E734" s="17"/>
      <c r="F734" s="17"/>
    </row>
  </sheetData>
  <sheetProtection sheet="1" objects="1" scenarios="1" selectLockedCells="1" selectUnlockedCells="1"/>
  <printOptions/>
  <pageMargins left="0.6" right="0.62" top="0.75" bottom="0.42" header="0.3" footer="0.24"/>
  <pageSetup fitToHeight="1" fitToWidth="1" horizontalDpi="600" verticalDpi="600" orientation="portrait" scale="10"/>
  <headerFooter>
    <oddFooter>&amp;C&amp;"-,Regular"&amp;10&amp;A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3">
    <tabColor rgb="FFFF0000"/>
    <pageSetUpPr fitToPage="1"/>
  </sheetPr>
  <dimension ref="A1:W734"/>
  <sheetViews>
    <sheetView zoomScalePageLayoutView="0" workbookViewId="0" topLeftCell="A1">
      <selection activeCell="A1" sqref="A1:IV65536"/>
    </sheetView>
  </sheetViews>
  <sheetFormatPr defaultColWidth="8.69921875" defaultRowHeight="15"/>
  <cols>
    <col min="1" max="1" width="11.09765625" style="0" customWidth="1"/>
    <col min="2" max="2" width="9" style="0" bestFit="1" customWidth="1"/>
    <col min="3" max="3" width="9.3984375" style="0" bestFit="1" customWidth="1"/>
    <col min="4" max="5" width="9.09765625" style="0" bestFit="1" customWidth="1"/>
    <col min="6" max="6" width="11.69921875" style="0" bestFit="1" customWidth="1"/>
    <col min="7" max="9" width="6.69921875" style="0" customWidth="1"/>
    <col min="10" max="10" width="7.69921875" style="0" customWidth="1"/>
    <col min="11" max="11" width="8" style="0" customWidth="1"/>
    <col min="12" max="12" width="9.296875" style="0" customWidth="1"/>
    <col min="13" max="13" width="7.09765625" style="0" customWidth="1"/>
    <col min="14" max="14" width="9" style="0" bestFit="1" customWidth="1"/>
    <col min="15" max="16" width="8.69921875" style="0" customWidth="1"/>
    <col min="17" max="17" width="9.3984375" style="0" customWidth="1"/>
    <col min="18" max="18" width="9" style="0" bestFit="1" customWidth="1"/>
    <col min="19" max="19" width="10.296875" style="0" bestFit="1" customWidth="1"/>
    <col min="20" max="20" width="9" style="0" hidden="1" customWidth="1"/>
    <col min="21" max="23" width="0" style="0" hidden="1" customWidth="1"/>
  </cols>
  <sheetData>
    <row r="1" spans="1:23" ht="15.75">
      <c r="A1" s="15" t="s">
        <v>221</v>
      </c>
      <c r="B1" s="14"/>
      <c r="C1" s="14"/>
      <c r="D1" s="14"/>
      <c r="E1" s="14"/>
      <c r="F1" s="14"/>
      <c r="G1" s="14"/>
      <c r="H1" s="68" t="s">
        <v>221</v>
      </c>
      <c r="I1" s="22"/>
      <c r="J1" s="32"/>
      <c r="K1" s="22"/>
      <c r="L1" s="22"/>
      <c r="M1" s="69"/>
      <c r="N1" s="25"/>
      <c r="O1" s="14"/>
      <c r="P1" s="14"/>
      <c r="Q1" s="14"/>
      <c r="R1" s="14"/>
      <c r="S1" s="14"/>
      <c r="T1" s="14"/>
      <c r="U1" s="14"/>
      <c r="V1" s="14"/>
      <c r="W1" s="14"/>
    </row>
    <row r="2" spans="1:23" ht="18">
      <c r="A2" s="14"/>
      <c r="B2" s="14"/>
      <c r="C2" s="14"/>
      <c r="D2" s="14"/>
      <c r="E2" s="14"/>
      <c r="F2" s="14"/>
      <c r="G2" s="14"/>
      <c r="H2" s="44"/>
      <c r="I2" s="14"/>
      <c r="J2" s="25"/>
      <c r="K2" s="14"/>
      <c r="L2" s="14"/>
      <c r="M2" s="31"/>
      <c r="N2" s="25"/>
      <c r="O2" s="14"/>
      <c r="P2" s="14"/>
      <c r="Q2" s="14"/>
      <c r="R2" s="14"/>
      <c r="S2" s="14"/>
      <c r="T2" s="14"/>
      <c r="U2" s="14"/>
      <c r="V2" s="14"/>
      <c r="W2" s="14"/>
    </row>
    <row r="3" spans="1:23" ht="18">
      <c r="A3" s="14" t="s">
        <v>28</v>
      </c>
      <c r="B3" s="14"/>
      <c r="C3" s="16" t="str">
        <f>'Stabilized Ops &amp; Debt'!M34</f>
        <v>Amortizing</v>
      </c>
      <c r="D3" s="16"/>
      <c r="E3" s="14"/>
      <c r="F3" s="14"/>
      <c r="G3" s="14"/>
      <c r="H3" s="44"/>
      <c r="I3" s="14"/>
      <c r="J3" s="25"/>
      <c r="K3" s="14"/>
      <c r="L3" s="14"/>
      <c r="M3" s="31"/>
      <c r="N3" s="25"/>
      <c r="O3" s="14"/>
      <c r="P3" s="14"/>
      <c r="Q3" s="14"/>
      <c r="R3" s="14"/>
      <c r="S3" s="14"/>
      <c r="T3" s="14"/>
      <c r="U3" s="14"/>
      <c r="V3" s="14"/>
      <c r="W3" s="14"/>
    </row>
    <row r="4" spans="1:23" ht="15.75">
      <c r="A4" s="14" t="s">
        <v>30</v>
      </c>
      <c r="B4" s="14"/>
      <c r="C4" s="24">
        <f>IF(C3="Amortizing",'Stabilized Ops &amp; Debt'!K33,0)</f>
        <v>0</v>
      </c>
      <c r="D4" s="14"/>
      <c r="E4" s="14"/>
      <c r="F4" s="14"/>
      <c r="G4" s="14"/>
      <c r="H4" s="27"/>
      <c r="I4" s="14"/>
      <c r="J4" s="25"/>
      <c r="K4" s="14"/>
      <c r="L4" s="14"/>
      <c r="M4" s="31"/>
      <c r="N4" s="25"/>
      <c r="O4" s="14"/>
      <c r="P4" s="14"/>
      <c r="Q4" s="14"/>
      <c r="R4" s="14"/>
      <c r="S4" s="14"/>
      <c r="T4" s="14"/>
      <c r="U4" s="14"/>
      <c r="V4" s="14"/>
      <c r="W4" s="14"/>
    </row>
    <row r="5" spans="1:23" ht="15.75">
      <c r="A5" s="14" t="s">
        <v>31</v>
      </c>
      <c r="B5" s="14"/>
      <c r="C5" s="20">
        <f>'Stabilized Ops &amp; Debt'!K36</f>
        <v>0</v>
      </c>
      <c r="D5" s="14"/>
      <c r="E5" s="14"/>
      <c r="F5" s="14"/>
      <c r="G5" s="14"/>
      <c r="H5" s="27"/>
      <c r="I5" s="14"/>
      <c r="J5" s="25"/>
      <c r="K5" s="14"/>
      <c r="L5" s="14"/>
      <c r="M5" s="31"/>
      <c r="N5" s="25"/>
      <c r="O5" s="14"/>
      <c r="P5" s="14"/>
      <c r="Q5" s="14"/>
      <c r="R5" s="14"/>
      <c r="S5" s="14"/>
      <c r="T5" s="14"/>
      <c r="U5" s="14"/>
      <c r="V5" s="14"/>
      <c r="W5" s="14"/>
    </row>
    <row r="6" spans="1:23" ht="15.75">
      <c r="A6" s="14" t="s">
        <v>222</v>
      </c>
      <c r="B6" s="14"/>
      <c r="C6" s="16">
        <f>+'Stabilized Ops &amp; Debt'!K37*12</f>
        <v>0</v>
      </c>
      <c r="D6" s="14"/>
      <c r="E6" s="14"/>
      <c r="F6" s="14"/>
      <c r="G6" s="14"/>
      <c r="H6" s="27"/>
      <c r="I6" s="14"/>
      <c r="J6" s="25"/>
      <c r="K6" s="14"/>
      <c r="L6" s="14"/>
      <c r="M6" s="31"/>
      <c r="N6" s="25"/>
      <c r="O6" s="14"/>
      <c r="P6" s="14"/>
      <c r="Q6" s="14"/>
      <c r="R6" s="14"/>
      <c r="S6" s="14"/>
      <c r="T6" s="14"/>
      <c r="U6" s="14"/>
      <c r="V6" s="14"/>
      <c r="W6" s="14"/>
    </row>
    <row r="7" spans="1:23" ht="15.75">
      <c r="A7" s="14" t="s">
        <v>32</v>
      </c>
      <c r="B7" s="14" t="s">
        <v>58</v>
      </c>
      <c r="C7" s="128">
        <f>IF(C6=0,0,IF(C3="Amortizing",-PMT(C5/12,C6,C4)))</f>
        <v>0</v>
      </c>
      <c r="D7" s="14"/>
      <c r="E7" s="14"/>
      <c r="F7" s="14"/>
      <c r="G7" s="14"/>
      <c r="H7" s="27"/>
      <c r="I7" s="14"/>
      <c r="J7" s="25"/>
      <c r="K7" s="14"/>
      <c r="L7" s="14"/>
      <c r="M7" s="31"/>
      <c r="N7" s="25"/>
      <c r="O7" s="14"/>
      <c r="P7" s="14"/>
      <c r="Q7" s="14"/>
      <c r="R7" s="14"/>
      <c r="S7" s="14"/>
      <c r="T7" s="14"/>
      <c r="U7" s="14"/>
      <c r="V7" s="14"/>
      <c r="W7" s="14"/>
    </row>
    <row r="8" spans="1:23" ht="15.75">
      <c r="A8" s="14"/>
      <c r="B8" s="24"/>
      <c r="C8" s="14"/>
      <c r="D8" s="14"/>
      <c r="E8" s="14"/>
      <c r="F8" s="14"/>
      <c r="G8" s="14"/>
      <c r="H8" s="27"/>
      <c r="I8" s="14"/>
      <c r="J8" s="25"/>
      <c r="K8" s="14"/>
      <c r="L8" s="14"/>
      <c r="M8" s="31"/>
      <c r="N8" s="25"/>
      <c r="O8" s="14"/>
      <c r="P8" s="14"/>
      <c r="Q8" s="14"/>
      <c r="R8" s="14"/>
      <c r="S8" s="14"/>
      <c r="T8" s="14"/>
      <c r="U8" s="14"/>
      <c r="V8" s="14"/>
      <c r="W8" s="14"/>
    </row>
    <row r="9" spans="1:23" ht="15.75">
      <c r="A9" s="14"/>
      <c r="B9" s="14"/>
      <c r="C9" s="14"/>
      <c r="D9" s="14"/>
      <c r="E9" s="14"/>
      <c r="F9" s="14"/>
      <c r="G9" s="14"/>
      <c r="H9" s="30"/>
      <c r="I9" s="22"/>
      <c r="J9" s="32"/>
      <c r="K9" s="55" t="s">
        <v>30</v>
      </c>
      <c r="L9" s="56">
        <f>+C4</f>
        <v>0</v>
      </c>
      <c r="M9" s="31"/>
      <c r="N9" s="25"/>
      <c r="O9" s="14"/>
      <c r="P9" s="14"/>
      <c r="Q9" s="14"/>
      <c r="R9" s="14"/>
      <c r="S9" s="14"/>
      <c r="T9" s="14"/>
      <c r="U9" s="14"/>
      <c r="V9" s="14"/>
      <c r="W9" s="14"/>
    </row>
    <row r="10" spans="1:23" ht="15.75">
      <c r="A10" s="14"/>
      <c r="B10" s="14"/>
      <c r="C10" s="14"/>
      <c r="D10" s="14"/>
      <c r="E10" s="14"/>
      <c r="F10" s="14"/>
      <c r="G10" s="14"/>
      <c r="H10" s="55" t="s">
        <v>407</v>
      </c>
      <c r="I10" s="55">
        <f>'Project Info'!N20</f>
        <v>0</v>
      </c>
      <c r="J10" s="25"/>
      <c r="K10" s="55" t="s">
        <v>33</v>
      </c>
      <c r="L10" s="58">
        <f>+C5</f>
        <v>0</v>
      </c>
      <c r="M10" s="31"/>
      <c r="N10" s="25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.75">
      <c r="A11" s="14"/>
      <c r="B11" s="14"/>
      <c r="C11" s="14" t="s">
        <v>154</v>
      </c>
      <c r="D11" s="14"/>
      <c r="E11" s="14"/>
      <c r="F11" s="14" t="s">
        <v>142</v>
      </c>
      <c r="G11" s="14"/>
      <c r="H11" s="28" t="s">
        <v>408</v>
      </c>
      <c r="I11" s="55">
        <f>'Project Info'!N19</f>
        <v>0</v>
      </c>
      <c r="J11" s="63"/>
      <c r="K11" s="55" t="s">
        <v>52</v>
      </c>
      <c r="L11" s="55">
        <f>+C6/12</f>
        <v>0</v>
      </c>
      <c r="M11" s="31"/>
      <c r="N11" s="25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5.75">
      <c r="A12" s="14"/>
      <c r="B12" s="19" t="s">
        <v>35</v>
      </c>
      <c r="C12" s="18" t="s">
        <v>36</v>
      </c>
      <c r="D12" s="18" t="s">
        <v>151</v>
      </c>
      <c r="E12" s="18" t="s">
        <v>30</v>
      </c>
      <c r="F12" s="18" t="s">
        <v>37</v>
      </c>
      <c r="G12" s="14"/>
      <c r="H12" s="64"/>
      <c r="M12" s="31"/>
      <c r="N12" s="25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.75">
      <c r="A13" s="14"/>
      <c r="B13" s="14"/>
      <c r="C13" s="14"/>
      <c r="D13" s="14"/>
      <c r="E13" s="14"/>
      <c r="F13" s="14"/>
      <c r="G13" s="14"/>
      <c r="H13" s="27"/>
      <c r="I13" s="14"/>
      <c r="J13" s="25"/>
      <c r="K13" s="14"/>
      <c r="L13" s="14"/>
      <c r="M13" s="31"/>
      <c r="N13" s="25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9.5" customHeight="1">
      <c r="A14" s="14"/>
      <c r="B14" s="16">
        <v>1</v>
      </c>
      <c r="C14" s="126">
        <f>IF(B14&lt;=$C$6,$C$7,0)</f>
        <v>0</v>
      </c>
      <c r="D14" s="127">
        <f>+C4*C5/12</f>
        <v>0</v>
      </c>
      <c r="E14" s="127">
        <f>+C14-D14</f>
        <v>0</v>
      </c>
      <c r="F14" s="127">
        <f>+C4-E14</f>
        <v>0</v>
      </c>
      <c r="G14" s="14"/>
      <c r="H14" s="27"/>
      <c r="I14" s="14"/>
      <c r="J14" s="25"/>
      <c r="K14" s="14"/>
      <c r="L14" s="14"/>
      <c r="M14" s="70"/>
      <c r="N14" s="25"/>
      <c r="O14" s="14"/>
      <c r="P14" s="14"/>
      <c r="Q14" s="62"/>
      <c r="R14" s="14"/>
      <c r="S14" s="14"/>
      <c r="T14" s="14"/>
      <c r="U14" s="14"/>
      <c r="V14" s="14"/>
      <c r="W14" s="43" t="s">
        <v>39</v>
      </c>
    </row>
    <row r="15" spans="1:22" ht="15" customHeight="1">
      <c r="A15" s="14"/>
      <c r="B15" s="16">
        <v>2</v>
      </c>
      <c r="C15" s="126">
        <f aca="true" t="shared" si="0" ref="C15:C78">IF(F14&gt;$C$7,$C$7,F14+D15)</f>
        <v>0</v>
      </c>
      <c r="D15" s="127">
        <f aca="true" t="shared" si="1" ref="D15:D78">+$C$5*F14/12</f>
        <v>0</v>
      </c>
      <c r="E15" s="127">
        <f>+C15-D15</f>
        <v>0</v>
      </c>
      <c r="F15" s="127">
        <f>+F14-E15</f>
        <v>0</v>
      </c>
      <c r="G15" s="14"/>
      <c r="H15" s="33"/>
      <c r="I15" s="33"/>
      <c r="J15" s="34"/>
      <c r="K15" s="33"/>
      <c r="L15" s="33" t="s">
        <v>40</v>
      </c>
      <c r="M15" s="34"/>
      <c r="N15" s="14"/>
      <c r="O15" s="14"/>
      <c r="P15" s="62"/>
      <c r="R15" s="14"/>
      <c r="S15" s="14"/>
      <c r="T15" s="14"/>
      <c r="U15" s="14"/>
      <c r="V15" s="43" t="s">
        <v>41</v>
      </c>
    </row>
    <row r="16" spans="1:20" ht="15.75">
      <c r="A16" s="14"/>
      <c r="B16" s="16">
        <v>3</v>
      </c>
      <c r="C16" s="126">
        <f t="shared" si="0"/>
        <v>0</v>
      </c>
      <c r="D16" s="127">
        <f t="shared" si="1"/>
        <v>0</v>
      </c>
      <c r="E16" s="127">
        <f aca="true" t="shared" si="2" ref="E16:E79">+C16-D16</f>
        <v>0</v>
      </c>
      <c r="F16" s="127">
        <f aca="true" t="shared" si="3" ref="F16:F79">+F15-E16</f>
        <v>0</v>
      </c>
      <c r="G16" s="14"/>
      <c r="H16" s="36" t="s">
        <v>22</v>
      </c>
      <c r="I16" s="36" t="s">
        <v>42</v>
      </c>
      <c r="J16" s="37" t="s">
        <v>31</v>
      </c>
      <c r="K16" s="36" t="s">
        <v>30</v>
      </c>
      <c r="L16" s="36" t="s">
        <v>37</v>
      </c>
      <c r="M16" s="37" t="s">
        <v>36</v>
      </c>
      <c r="N16" s="14"/>
      <c r="O16" s="14"/>
      <c r="P16" s="62"/>
      <c r="Q16" s="14"/>
      <c r="R16" s="14"/>
      <c r="S16" s="14"/>
      <c r="T16" s="43" t="s">
        <v>44</v>
      </c>
    </row>
    <row r="17" spans="1:20" ht="15.75">
      <c r="A17" s="14"/>
      <c r="B17" s="16">
        <v>4</v>
      </c>
      <c r="C17" s="126">
        <f t="shared" si="0"/>
        <v>0</v>
      </c>
      <c r="D17" s="127">
        <f t="shared" si="1"/>
        <v>0</v>
      </c>
      <c r="E17" s="127">
        <f t="shared" si="2"/>
        <v>0</v>
      </c>
      <c r="F17" s="127">
        <f t="shared" si="3"/>
        <v>0</v>
      </c>
      <c r="G17" s="14"/>
      <c r="H17" s="39">
        <f>13-I11</f>
        <v>13</v>
      </c>
      <c r="I17" s="31">
        <f>I10</f>
        <v>0</v>
      </c>
      <c r="J17" s="40"/>
      <c r="K17" s="39"/>
      <c r="L17" s="41">
        <f>+L9-K17</f>
        <v>0</v>
      </c>
      <c r="M17" s="41">
        <f>+J17+K17</f>
        <v>0</v>
      </c>
      <c r="N17" s="14"/>
      <c r="O17" s="61"/>
      <c r="P17" s="29"/>
      <c r="R17" s="61"/>
      <c r="S17" s="14"/>
      <c r="T17" s="43"/>
    </row>
    <row r="18" spans="1:20" ht="15.75">
      <c r="A18" s="14"/>
      <c r="B18" s="16">
        <v>5</v>
      </c>
      <c r="C18" s="126">
        <f t="shared" si="0"/>
        <v>0</v>
      </c>
      <c r="D18" s="127">
        <f t="shared" si="1"/>
        <v>0</v>
      </c>
      <c r="E18" s="127">
        <f t="shared" si="2"/>
        <v>0</v>
      </c>
      <c r="F18" s="127">
        <f t="shared" si="3"/>
        <v>0</v>
      </c>
      <c r="G18" s="47"/>
      <c r="H18" s="39">
        <f>+H17+12</f>
        <v>25</v>
      </c>
      <c r="I18" s="31">
        <f>+I17+1</f>
        <v>1</v>
      </c>
      <c r="J18" s="40">
        <f>SUMIF($B$14:$B$733,T18,$D$14:$D$733)</f>
        <v>0</v>
      </c>
      <c r="K18" s="40">
        <f>SUMIF($B$14:$B$733,T18,$E$14:$E$733)</f>
        <v>0</v>
      </c>
      <c r="L18" s="41">
        <f aca="true" t="shared" si="4" ref="L18:L77">+L17-K18</f>
        <v>0</v>
      </c>
      <c r="M18" s="41">
        <f aca="true" t="shared" si="5" ref="M18:M77">+J18+K18</f>
        <v>0</v>
      </c>
      <c r="N18" s="14"/>
      <c r="O18" s="61"/>
      <c r="P18" s="29"/>
      <c r="R18" s="61"/>
      <c r="S18" s="14"/>
      <c r="T18" s="43" t="str">
        <f aca="true" t="shared" si="6" ref="T18:T77">$T$16&amp;$W$14&amp;H18</f>
        <v>&lt;=25</v>
      </c>
    </row>
    <row r="19" spans="2:20" ht="15.75">
      <c r="B19" s="16">
        <v>6</v>
      </c>
      <c r="C19" s="126">
        <f t="shared" si="0"/>
        <v>0</v>
      </c>
      <c r="D19" s="127">
        <f t="shared" si="1"/>
        <v>0</v>
      </c>
      <c r="E19" s="127">
        <f t="shared" si="2"/>
        <v>0</v>
      </c>
      <c r="F19" s="127">
        <f t="shared" si="3"/>
        <v>0</v>
      </c>
      <c r="G19" s="47"/>
      <c r="H19" s="39">
        <f>+H18+12</f>
        <v>37</v>
      </c>
      <c r="I19" s="31">
        <f aca="true" t="shared" si="7" ref="I19:I77">+I18+1</f>
        <v>2</v>
      </c>
      <c r="J19" s="40">
        <f>SUMIF($B$14:$B$733,T19,$D$14:$D$733)-SUM($J$18:J18)</f>
        <v>0</v>
      </c>
      <c r="K19" s="48">
        <f>SUMIF($B$14:$B$733,T19,$E$14:$E$733)-SUM($K$18:K18)</f>
        <v>0</v>
      </c>
      <c r="L19" s="41">
        <f t="shared" si="4"/>
        <v>0</v>
      </c>
      <c r="M19" s="41">
        <f t="shared" si="5"/>
        <v>0</v>
      </c>
      <c r="N19" s="14"/>
      <c r="O19" s="61"/>
      <c r="P19" s="29"/>
      <c r="R19" s="61"/>
      <c r="S19" s="14"/>
      <c r="T19" s="43" t="str">
        <f t="shared" si="6"/>
        <v>&lt;=37</v>
      </c>
    </row>
    <row r="20" spans="2:20" ht="15.75">
      <c r="B20" s="16">
        <v>7</v>
      </c>
      <c r="C20" s="126">
        <f t="shared" si="0"/>
        <v>0</v>
      </c>
      <c r="D20" s="127">
        <f t="shared" si="1"/>
        <v>0</v>
      </c>
      <c r="E20" s="127">
        <f t="shared" si="2"/>
        <v>0</v>
      </c>
      <c r="F20" s="127">
        <f t="shared" si="3"/>
        <v>0</v>
      </c>
      <c r="G20" s="47"/>
      <c r="H20" s="39">
        <f aca="true" t="shared" si="8" ref="H20:H77">+H19+12</f>
        <v>49</v>
      </c>
      <c r="I20" s="31">
        <f t="shared" si="7"/>
        <v>3</v>
      </c>
      <c r="J20" s="40">
        <f>SUMIF($B$14:$B$733,T20,$D$14:$D$733)-SUM($J$18:J19)</f>
        <v>0</v>
      </c>
      <c r="K20" s="46">
        <f>SUMIF($B$14:$B$733,T20,$E$14:$E$733)-SUM($K$18:K19)</f>
        <v>0</v>
      </c>
      <c r="L20" s="41">
        <f t="shared" si="4"/>
        <v>0</v>
      </c>
      <c r="M20" s="41">
        <f t="shared" si="5"/>
        <v>0</v>
      </c>
      <c r="N20" s="14"/>
      <c r="O20" s="61"/>
      <c r="P20" s="29"/>
      <c r="R20" s="61"/>
      <c r="S20" s="14"/>
      <c r="T20" s="43" t="str">
        <f t="shared" si="6"/>
        <v>&lt;=49</v>
      </c>
    </row>
    <row r="21" spans="2:20" ht="15.75">
      <c r="B21" s="16">
        <v>8</v>
      </c>
      <c r="C21" s="126">
        <f t="shared" si="0"/>
        <v>0</v>
      </c>
      <c r="D21" s="127">
        <f t="shared" si="1"/>
        <v>0</v>
      </c>
      <c r="E21" s="127">
        <f t="shared" si="2"/>
        <v>0</v>
      </c>
      <c r="F21" s="127">
        <f t="shared" si="3"/>
        <v>0</v>
      </c>
      <c r="G21" s="47"/>
      <c r="H21" s="39">
        <f t="shared" si="8"/>
        <v>61</v>
      </c>
      <c r="I21" s="31">
        <f t="shared" si="7"/>
        <v>4</v>
      </c>
      <c r="J21" s="40">
        <f>SUMIF($B$14:$B$733,T21,$D$14:$D$733)-SUM($J$18:J20)</f>
        <v>0</v>
      </c>
      <c r="K21" s="46">
        <f>SUMIF($B$14:$B$733,T21,$E$14:$E$733)-SUM($K$18:K20)</f>
        <v>0</v>
      </c>
      <c r="L21" s="41">
        <f t="shared" si="4"/>
        <v>0</v>
      </c>
      <c r="M21" s="41">
        <f t="shared" si="5"/>
        <v>0</v>
      </c>
      <c r="N21" s="14"/>
      <c r="O21" s="61"/>
      <c r="P21" s="29"/>
      <c r="R21" s="61"/>
      <c r="S21" s="14"/>
      <c r="T21" s="43" t="str">
        <f t="shared" si="6"/>
        <v>&lt;=61</v>
      </c>
    </row>
    <row r="22" spans="2:20" ht="15.75">
      <c r="B22" s="16">
        <v>9</v>
      </c>
      <c r="C22" s="126">
        <f t="shared" si="0"/>
        <v>0</v>
      </c>
      <c r="D22" s="127">
        <f t="shared" si="1"/>
        <v>0</v>
      </c>
      <c r="E22" s="127">
        <f t="shared" si="2"/>
        <v>0</v>
      </c>
      <c r="F22" s="127">
        <f t="shared" si="3"/>
        <v>0</v>
      </c>
      <c r="G22" s="47"/>
      <c r="H22" s="39">
        <f t="shared" si="8"/>
        <v>73</v>
      </c>
      <c r="I22" s="31">
        <f t="shared" si="7"/>
        <v>5</v>
      </c>
      <c r="J22" s="40">
        <f>SUMIF($B$14:$B$733,T22,$D$14:$D$733)-SUM($J$18:J21)</f>
        <v>0</v>
      </c>
      <c r="K22" s="46">
        <f>SUMIF($B$14:$B$733,T22,$E$14:$E$733)-SUM($K$18:K21)</f>
        <v>0</v>
      </c>
      <c r="L22" s="41">
        <f t="shared" si="4"/>
        <v>0</v>
      </c>
      <c r="M22" s="41">
        <f t="shared" si="5"/>
        <v>0</v>
      </c>
      <c r="N22" s="14"/>
      <c r="O22" s="61"/>
      <c r="P22" s="29"/>
      <c r="R22" s="61"/>
      <c r="S22" s="14"/>
      <c r="T22" s="43" t="str">
        <f t="shared" si="6"/>
        <v>&lt;=73</v>
      </c>
    </row>
    <row r="23" spans="2:20" ht="15.75">
      <c r="B23" s="16">
        <v>10</v>
      </c>
      <c r="C23" s="126">
        <f t="shared" si="0"/>
        <v>0</v>
      </c>
      <c r="D23" s="127">
        <f t="shared" si="1"/>
        <v>0</v>
      </c>
      <c r="E23" s="127">
        <f t="shared" si="2"/>
        <v>0</v>
      </c>
      <c r="F23" s="127">
        <f t="shared" si="3"/>
        <v>0</v>
      </c>
      <c r="G23" s="47"/>
      <c r="H23" s="39">
        <f t="shared" si="8"/>
        <v>85</v>
      </c>
      <c r="I23" s="31">
        <f t="shared" si="7"/>
        <v>6</v>
      </c>
      <c r="J23" s="40">
        <f>SUMIF($B$14:$B$733,T23,$D$14:$D$733)-SUM($J$18:J22)</f>
        <v>0</v>
      </c>
      <c r="K23" s="46">
        <f>SUMIF($B$14:$B$733,T23,$E$14:$E$733)-SUM($K$18:K22)</f>
        <v>0</v>
      </c>
      <c r="L23" s="41">
        <f t="shared" si="4"/>
        <v>0</v>
      </c>
      <c r="M23" s="41">
        <f t="shared" si="5"/>
        <v>0</v>
      </c>
      <c r="N23" s="14"/>
      <c r="O23" s="61"/>
      <c r="P23" s="29"/>
      <c r="R23" s="61"/>
      <c r="S23" s="14"/>
      <c r="T23" s="43" t="str">
        <f t="shared" si="6"/>
        <v>&lt;=85</v>
      </c>
    </row>
    <row r="24" spans="2:20" ht="15.75">
      <c r="B24" s="16">
        <v>11</v>
      </c>
      <c r="C24" s="126">
        <f t="shared" si="0"/>
        <v>0</v>
      </c>
      <c r="D24" s="127">
        <f t="shared" si="1"/>
        <v>0</v>
      </c>
      <c r="E24" s="127">
        <f t="shared" si="2"/>
        <v>0</v>
      </c>
      <c r="F24" s="127">
        <f t="shared" si="3"/>
        <v>0</v>
      </c>
      <c r="G24" s="47"/>
      <c r="H24" s="39">
        <f t="shared" si="8"/>
        <v>97</v>
      </c>
      <c r="I24" s="31">
        <f t="shared" si="7"/>
        <v>7</v>
      </c>
      <c r="J24" s="40">
        <f>SUMIF($B$14:$B$733,T24,$D$14:$D$733)-SUM($J$18:J23)</f>
        <v>0</v>
      </c>
      <c r="K24" s="46">
        <f>SUMIF($B$14:$B$733,T24,$E$14:$E$733)-SUM($K$18:K23)</f>
        <v>0</v>
      </c>
      <c r="L24" s="41">
        <f t="shared" si="4"/>
        <v>0</v>
      </c>
      <c r="M24" s="41">
        <f t="shared" si="5"/>
        <v>0</v>
      </c>
      <c r="N24" s="14"/>
      <c r="O24" s="61"/>
      <c r="P24" s="29"/>
      <c r="R24" s="61"/>
      <c r="S24" s="14"/>
      <c r="T24" s="43" t="str">
        <f t="shared" si="6"/>
        <v>&lt;=97</v>
      </c>
    </row>
    <row r="25" spans="2:20" ht="15.75">
      <c r="B25" s="16">
        <v>12</v>
      </c>
      <c r="C25" s="126">
        <f t="shared" si="0"/>
        <v>0</v>
      </c>
      <c r="D25" s="127">
        <f t="shared" si="1"/>
        <v>0</v>
      </c>
      <c r="E25" s="127">
        <f t="shared" si="2"/>
        <v>0</v>
      </c>
      <c r="F25" s="127">
        <f t="shared" si="3"/>
        <v>0</v>
      </c>
      <c r="G25" s="47"/>
      <c r="H25" s="39">
        <f t="shared" si="8"/>
        <v>109</v>
      </c>
      <c r="I25" s="31">
        <f t="shared" si="7"/>
        <v>8</v>
      </c>
      <c r="J25" s="40">
        <f>SUMIF($B$14:$B$733,T25,$D$14:$D$733)-SUM($J$18:J24)</f>
        <v>0</v>
      </c>
      <c r="K25" s="46">
        <f>SUMIF($B$14:$B$733,T25,$E$14:$E$733)-SUM($K$18:K24)</f>
        <v>0</v>
      </c>
      <c r="L25" s="41">
        <f t="shared" si="4"/>
        <v>0</v>
      </c>
      <c r="M25" s="41">
        <f t="shared" si="5"/>
        <v>0</v>
      </c>
      <c r="N25" s="14"/>
      <c r="O25" s="61"/>
      <c r="P25" s="29"/>
      <c r="R25" s="61"/>
      <c r="S25" s="14"/>
      <c r="T25" s="43" t="str">
        <f t="shared" si="6"/>
        <v>&lt;=109</v>
      </c>
    </row>
    <row r="26" spans="2:20" ht="15.75">
      <c r="B26" s="16">
        <v>13</v>
      </c>
      <c r="C26" s="126">
        <f t="shared" si="0"/>
        <v>0</v>
      </c>
      <c r="D26" s="127">
        <f t="shared" si="1"/>
        <v>0</v>
      </c>
      <c r="E26" s="127">
        <f t="shared" si="2"/>
        <v>0</v>
      </c>
      <c r="F26" s="127">
        <f t="shared" si="3"/>
        <v>0</v>
      </c>
      <c r="G26" s="47"/>
      <c r="H26" s="39">
        <f t="shared" si="8"/>
        <v>121</v>
      </c>
      <c r="I26" s="31">
        <f t="shared" si="7"/>
        <v>9</v>
      </c>
      <c r="J26" s="40">
        <f>SUMIF($B$14:$B$733,T26,$D$14:$D$733)-SUM($J$18:J25)</f>
        <v>0</v>
      </c>
      <c r="K26" s="46">
        <f>SUMIF($B$14:$B$733,T26,$E$14:$E$733)-SUM($K$18:K25)</f>
        <v>0</v>
      </c>
      <c r="L26" s="41">
        <f t="shared" si="4"/>
        <v>0</v>
      </c>
      <c r="M26" s="41">
        <f t="shared" si="5"/>
        <v>0</v>
      </c>
      <c r="N26" s="14"/>
      <c r="O26" s="61"/>
      <c r="P26" s="29"/>
      <c r="R26" s="61"/>
      <c r="S26" s="14"/>
      <c r="T26" s="43" t="str">
        <f t="shared" si="6"/>
        <v>&lt;=121</v>
      </c>
    </row>
    <row r="27" spans="2:20" ht="15.75">
      <c r="B27" s="16">
        <v>14</v>
      </c>
      <c r="C27" s="126">
        <f t="shared" si="0"/>
        <v>0</v>
      </c>
      <c r="D27" s="127">
        <f t="shared" si="1"/>
        <v>0</v>
      </c>
      <c r="E27" s="127">
        <f t="shared" si="2"/>
        <v>0</v>
      </c>
      <c r="F27" s="127">
        <f t="shared" si="3"/>
        <v>0</v>
      </c>
      <c r="G27" s="14"/>
      <c r="H27" s="39">
        <f t="shared" si="8"/>
        <v>133</v>
      </c>
      <c r="I27" s="31">
        <f t="shared" si="7"/>
        <v>10</v>
      </c>
      <c r="J27" s="40">
        <f>SUMIF($B$14:$B$733,T27,$D$14:$D$733)-SUM($J$18:J26)</f>
        <v>0</v>
      </c>
      <c r="K27" s="46">
        <f>SUMIF($B$14:$B$733,T27,$E$14:$E$733)-SUM($K$18:K26)</f>
        <v>0</v>
      </c>
      <c r="L27" s="41">
        <f t="shared" si="4"/>
        <v>0</v>
      </c>
      <c r="M27" s="41">
        <f t="shared" si="5"/>
        <v>0</v>
      </c>
      <c r="N27" s="14"/>
      <c r="O27" s="61"/>
      <c r="P27" s="29"/>
      <c r="R27" s="61"/>
      <c r="S27" s="14"/>
      <c r="T27" s="43" t="str">
        <f t="shared" si="6"/>
        <v>&lt;=133</v>
      </c>
    </row>
    <row r="28" spans="2:20" ht="15.75">
      <c r="B28" s="16">
        <v>15</v>
      </c>
      <c r="C28" s="126">
        <f t="shared" si="0"/>
        <v>0</v>
      </c>
      <c r="D28" s="127">
        <f t="shared" si="1"/>
        <v>0</v>
      </c>
      <c r="E28" s="127">
        <f t="shared" si="2"/>
        <v>0</v>
      </c>
      <c r="F28" s="127">
        <f t="shared" si="3"/>
        <v>0</v>
      </c>
      <c r="G28" s="14"/>
      <c r="H28" s="39">
        <f t="shared" si="8"/>
        <v>145</v>
      </c>
      <c r="I28" s="31">
        <f t="shared" si="7"/>
        <v>11</v>
      </c>
      <c r="J28" s="40">
        <f>SUMIF($B$14:$B$733,T28,$D$14:$D$733)-SUM($J$18:J27)</f>
        <v>0</v>
      </c>
      <c r="K28" s="46">
        <f>SUMIF($B$14:$B$733,T28,$E$14:$E$733)-SUM($K$18:K27)</f>
        <v>0</v>
      </c>
      <c r="L28" s="41">
        <f t="shared" si="4"/>
        <v>0</v>
      </c>
      <c r="M28" s="41">
        <f t="shared" si="5"/>
        <v>0</v>
      </c>
      <c r="N28" s="14"/>
      <c r="O28" s="61"/>
      <c r="P28" s="29"/>
      <c r="R28" s="61"/>
      <c r="S28" s="14"/>
      <c r="T28" s="43" t="str">
        <f t="shared" si="6"/>
        <v>&lt;=145</v>
      </c>
    </row>
    <row r="29" spans="2:20" ht="15.75">
      <c r="B29" s="16">
        <v>16</v>
      </c>
      <c r="C29" s="126">
        <f t="shared" si="0"/>
        <v>0</v>
      </c>
      <c r="D29" s="127">
        <f t="shared" si="1"/>
        <v>0</v>
      </c>
      <c r="E29" s="127">
        <f t="shared" si="2"/>
        <v>0</v>
      </c>
      <c r="F29" s="127">
        <f t="shared" si="3"/>
        <v>0</v>
      </c>
      <c r="G29" s="14"/>
      <c r="H29" s="39">
        <f t="shared" si="8"/>
        <v>157</v>
      </c>
      <c r="I29" s="31">
        <f t="shared" si="7"/>
        <v>12</v>
      </c>
      <c r="J29" s="40">
        <f>SUMIF($B$14:$B$733,T29,$D$14:$D$733)-SUM($J$18:J28)</f>
        <v>0</v>
      </c>
      <c r="K29" s="46">
        <f>SUMIF($B$14:$B$733,T29,$E$14:$E$733)-SUM($K$18:K28)</f>
        <v>0</v>
      </c>
      <c r="L29" s="41">
        <f t="shared" si="4"/>
        <v>0</v>
      </c>
      <c r="M29" s="41">
        <f t="shared" si="5"/>
        <v>0</v>
      </c>
      <c r="N29" s="14"/>
      <c r="O29" s="61"/>
      <c r="P29" s="29"/>
      <c r="R29" s="61"/>
      <c r="S29" s="14"/>
      <c r="T29" s="43" t="str">
        <f t="shared" si="6"/>
        <v>&lt;=157</v>
      </c>
    </row>
    <row r="30" spans="2:20" ht="15.75">
      <c r="B30" s="16">
        <v>17</v>
      </c>
      <c r="C30" s="126">
        <f t="shared" si="0"/>
        <v>0</v>
      </c>
      <c r="D30" s="127">
        <f t="shared" si="1"/>
        <v>0</v>
      </c>
      <c r="E30" s="127">
        <f t="shared" si="2"/>
        <v>0</v>
      </c>
      <c r="F30" s="127">
        <f t="shared" si="3"/>
        <v>0</v>
      </c>
      <c r="G30" s="14"/>
      <c r="H30" s="39">
        <f t="shared" si="8"/>
        <v>169</v>
      </c>
      <c r="I30" s="31">
        <f t="shared" si="7"/>
        <v>13</v>
      </c>
      <c r="J30" s="40">
        <f>SUMIF($B$14:$B$733,T30,$D$14:$D$733)-SUM($J$18:J29)</f>
        <v>0</v>
      </c>
      <c r="K30" s="46">
        <f>SUMIF($B$14:$B$733,T30,$E$14:$E$733)-SUM($K$18:K29)</f>
        <v>0</v>
      </c>
      <c r="L30" s="41">
        <f t="shared" si="4"/>
        <v>0</v>
      </c>
      <c r="M30" s="41">
        <f t="shared" si="5"/>
        <v>0</v>
      </c>
      <c r="N30" s="14"/>
      <c r="O30" s="29"/>
      <c r="P30" s="29"/>
      <c r="Q30" s="61"/>
      <c r="R30" s="14"/>
      <c r="S30" s="14"/>
      <c r="T30" s="43" t="str">
        <f t="shared" si="6"/>
        <v>&lt;=169</v>
      </c>
    </row>
    <row r="31" spans="2:20" ht="15.75">
      <c r="B31" s="16">
        <v>18</v>
      </c>
      <c r="C31" s="126">
        <f t="shared" si="0"/>
        <v>0</v>
      </c>
      <c r="D31" s="127">
        <f t="shared" si="1"/>
        <v>0</v>
      </c>
      <c r="E31" s="127">
        <f t="shared" si="2"/>
        <v>0</v>
      </c>
      <c r="F31" s="127">
        <f t="shared" si="3"/>
        <v>0</v>
      </c>
      <c r="G31" s="14"/>
      <c r="H31" s="39">
        <f t="shared" si="8"/>
        <v>181</v>
      </c>
      <c r="I31" s="31">
        <f t="shared" si="7"/>
        <v>14</v>
      </c>
      <c r="J31" s="40">
        <f>SUMIF($B$14:$B$733,T31,$D$14:$D$733)-SUM($J$18:J30)</f>
        <v>0</v>
      </c>
      <c r="K31" s="46">
        <f>SUMIF($B$14:$B$733,T31,$E$14:$E$733)-SUM($K$18:K30)</f>
        <v>0</v>
      </c>
      <c r="L31" s="41">
        <f t="shared" si="4"/>
        <v>0</v>
      </c>
      <c r="M31" s="41">
        <f t="shared" si="5"/>
        <v>0</v>
      </c>
      <c r="N31" s="14"/>
      <c r="O31" s="29"/>
      <c r="P31" s="29"/>
      <c r="Q31" s="61"/>
      <c r="R31" s="14"/>
      <c r="S31" s="14"/>
      <c r="T31" s="43" t="str">
        <f t="shared" si="6"/>
        <v>&lt;=181</v>
      </c>
    </row>
    <row r="32" spans="2:20" ht="15.75">
      <c r="B32" s="16">
        <v>19</v>
      </c>
      <c r="C32" s="126">
        <f t="shared" si="0"/>
        <v>0</v>
      </c>
      <c r="D32" s="127">
        <f t="shared" si="1"/>
        <v>0</v>
      </c>
      <c r="E32" s="127">
        <f t="shared" si="2"/>
        <v>0</v>
      </c>
      <c r="F32" s="127">
        <f t="shared" si="3"/>
        <v>0</v>
      </c>
      <c r="G32" s="14"/>
      <c r="H32" s="39">
        <f t="shared" si="8"/>
        <v>193</v>
      </c>
      <c r="I32" s="31">
        <f t="shared" si="7"/>
        <v>15</v>
      </c>
      <c r="J32" s="40">
        <f>SUMIF($B$14:$B$733,T32,$D$14:$D$733)-SUM($J$18:J31)</f>
        <v>0</v>
      </c>
      <c r="K32" s="46">
        <f>SUMIF($B$14:$B$733,T32,$E$14:$E$733)-SUM($K$18:K31)</f>
        <v>0</v>
      </c>
      <c r="L32" s="41">
        <f t="shared" si="4"/>
        <v>0</v>
      </c>
      <c r="M32" s="41">
        <f t="shared" si="5"/>
        <v>0</v>
      </c>
      <c r="N32" s="14"/>
      <c r="O32" s="29"/>
      <c r="P32" s="29"/>
      <c r="Q32" s="61"/>
      <c r="R32" s="14"/>
      <c r="S32" s="14"/>
      <c r="T32" s="43" t="str">
        <f t="shared" si="6"/>
        <v>&lt;=193</v>
      </c>
    </row>
    <row r="33" spans="2:20" ht="15.75">
      <c r="B33" s="16">
        <v>20</v>
      </c>
      <c r="C33" s="126">
        <f t="shared" si="0"/>
        <v>0</v>
      </c>
      <c r="D33" s="127">
        <f t="shared" si="1"/>
        <v>0</v>
      </c>
      <c r="E33" s="127">
        <f t="shared" si="2"/>
        <v>0</v>
      </c>
      <c r="F33" s="127">
        <f t="shared" si="3"/>
        <v>0</v>
      </c>
      <c r="G33" s="14"/>
      <c r="H33" s="39">
        <f t="shared" si="8"/>
        <v>205</v>
      </c>
      <c r="I33" s="31">
        <f t="shared" si="7"/>
        <v>16</v>
      </c>
      <c r="J33" s="40">
        <f>SUMIF($B$14:$B$733,T33,$D$14:$D$733)-SUM($J$18:J32)</f>
        <v>0</v>
      </c>
      <c r="K33" s="46">
        <f>SUMIF($B$14:$B$733,T33,$E$14:$E$733)-SUM($K$18:K32)</f>
        <v>0</v>
      </c>
      <c r="L33" s="41">
        <f t="shared" si="4"/>
        <v>0</v>
      </c>
      <c r="M33" s="41">
        <f t="shared" si="5"/>
        <v>0</v>
      </c>
      <c r="N33" s="14"/>
      <c r="O33" s="29"/>
      <c r="P33" s="29"/>
      <c r="Q33" s="61"/>
      <c r="R33" s="14"/>
      <c r="S33" s="14"/>
      <c r="T33" s="43" t="str">
        <f t="shared" si="6"/>
        <v>&lt;=205</v>
      </c>
    </row>
    <row r="34" spans="2:20" ht="15.75">
      <c r="B34" s="16">
        <v>21</v>
      </c>
      <c r="C34" s="126">
        <f t="shared" si="0"/>
        <v>0</v>
      </c>
      <c r="D34" s="127">
        <f t="shared" si="1"/>
        <v>0</v>
      </c>
      <c r="E34" s="127">
        <f t="shared" si="2"/>
        <v>0</v>
      </c>
      <c r="F34" s="127">
        <f t="shared" si="3"/>
        <v>0</v>
      </c>
      <c r="G34" s="14"/>
      <c r="H34" s="39">
        <f t="shared" si="8"/>
        <v>217</v>
      </c>
      <c r="I34" s="31">
        <f t="shared" si="7"/>
        <v>17</v>
      </c>
      <c r="J34" s="40">
        <f>SUMIF($B$14:$B$733,T34,$D$14:$D$733)-SUM($J$18:J33)</f>
        <v>0</v>
      </c>
      <c r="K34" s="46">
        <f>SUMIF($B$14:$B$733,T34,$E$14:$E$733)-SUM($K$18:K33)</f>
        <v>0</v>
      </c>
      <c r="L34" s="41">
        <f t="shared" si="4"/>
        <v>0</v>
      </c>
      <c r="M34" s="41">
        <f t="shared" si="5"/>
        <v>0</v>
      </c>
      <c r="N34" s="14"/>
      <c r="O34" s="29"/>
      <c r="P34" s="29"/>
      <c r="Q34" s="61"/>
      <c r="R34" s="14"/>
      <c r="S34" s="14"/>
      <c r="T34" s="43" t="str">
        <f t="shared" si="6"/>
        <v>&lt;=217</v>
      </c>
    </row>
    <row r="35" spans="2:20" ht="15.75">
      <c r="B35" s="16">
        <v>22</v>
      </c>
      <c r="C35" s="126">
        <f t="shared" si="0"/>
        <v>0</v>
      </c>
      <c r="D35" s="127">
        <f t="shared" si="1"/>
        <v>0</v>
      </c>
      <c r="E35" s="127">
        <f t="shared" si="2"/>
        <v>0</v>
      </c>
      <c r="F35" s="127">
        <f t="shared" si="3"/>
        <v>0</v>
      </c>
      <c r="G35" s="14"/>
      <c r="H35" s="39">
        <f t="shared" si="8"/>
        <v>229</v>
      </c>
      <c r="I35" s="31">
        <f t="shared" si="7"/>
        <v>18</v>
      </c>
      <c r="J35" s="40">
        <f>SUMIF($B$14:$B$733,T35,$D$14:$D$733)-SUM($J$18:J34)</f>
        <v>0</v>
      </c>
      <c r="K35" s="46">
        <f>SUMIF($B$14:$B$733,T35,$E$14:$E$733)-SUM($K$18:K34)</f>
        <v>0</v>
      </c>
      <c r="L35" s="41">
        <f t="shared" si="4"/>
        <v>0</v>
      </c>
      <c r="M35" s="41">
        <f t="shared" si="5"/>
        <v>0</v>
      </c>
      <c r="N35" s="14"/>
      <c r="O35" s="29"/>
      <c r="P35" s="29"/>
      <c r="Q35" s="61"/>
      <c r="R35" s="14"/>
      <c r="S35" s="14"/>
      <c r="T35" s="43" t="str">
        <f t="shared" si="6"/>
        <v>&lt;=229</v>
      </c>
    </row>
    <row r="36" spans="2:20" ht="15.75">
      <c r="B36" s="16">
        <v>23</v>
      </c>
      <c r="C36" s="126">
        <f t="shared" si="0"/>
        <v>0</v>
      </c>
      <c r="D36" s="127">
        <f t="shared" si="1"/>
        <v>0</v>
      </c>
      <c r="E36" s="127">
        <f t="shared" si="2"/>
        <v>0</v>
      </c>
      <c r="F36" s="127">
        <f t="shared" si="3"/>
        <v>0</v>
      </c>
      <c r="G36" s="14"/>
      <c r="H36" s="39">
        <f t="shared" si="8"/>
        <v>241</v>
      </c>
      <c r="I36" s="31">
        <f t="shared" si="7"/>
        <v>19</v>
      </c>
      <c r="J36" s="40">
        <f>SUMIF($B$14:$B$733,T36,$D$14:$D$733)-SUM($J$18:J35)</f>
        <v>0</v>
      </c>
      <c r="K36" s="46">
        <f>SUMIF($B$14:$B$733,T36,$E$14:$E$733)-SUM($K$18:K35)</f>
        <v>0</v>
      </c>
      <c r="L36" s="41">
        <f t="shared" si="4"/>
        <v>0</v>
      </c>
      <c r="M36" s="41">
        <f t="shared" si="5"/>
        <v>0</v>
      </c>
      <c r="N36" s="14"/>
      <c r="O36" s="29"/>
      <c r="P36" s="29"/>
      <c r="Q36" s="61"/>
      <c r="R36" s="14"/>
      <c r="S36" s="14"/>
      <c r="T36" s="43" t="str">
        <f t="shared" si="6"/>
        <v>&lt;=241</v>
      </c>
    </row>
    <row r="37" spans="2:20" ht="15.75">
      <c r="B37" s="16">
        <v>24</v>
      </c>
      <c r="C37" s="126">
        <f t="shared" si="0"/>
        <v>0</v>
      </c>
      <c r="D37" s="127">
        <f t="shared" si="1"/>
        <v>0</v>
      </c>
      <c r="E37" s="127">
        <f t="shared" si="2"/>
        <v>0</v>
      </c>
      <c r="F37" s="127">
        <f t="shared" si="3"/>
        <v>0</v>
      </c>
      <c r="G37" s="14"/>
      <c r="H37" s="39">
        <f t="shared" si="8"/>
        <v>253</v>
      </c>
      <c r="I37" s="31">
        <f t="shared" si="7"/>
        <v>20</v>
      </c>
      <c r="J37" s="40">
        <f>SUMIF($B$14:$B$733,T37,$D$14:$D$733)-SUM($J$18:J36)</f>
        <v>0</v>
      </c>
      <c r="K37" s="46">
        <f>SUMIF($B$14:$B$733,T37,$E$14:$E$733)-SUM($K$18:K36)</f>
        <v>0</v>
      </c>
      <c r="L37" s="41">
        <f t="shared" si="4"/>
        <v>0</v>
      </c>
      <c r="M37" s="41">
        <f t="shared" si="5"/>
        <v>0</v>
      </c>
      <c r="N37" s="14"/>
      <c r="O37" s="29"/>
      <c r="P37" s="29"/>
      <c r="Q37" s="61"/>
      <c r="R37" s="14"/>
      <c r="S37" s="14"/>
      <c r="T37" s="43" t="str">
        <f t="shared" si="6"/>
        <v>&lt;=253</v>
      </c>
    </row>
    <row r="38" spans="2:20" ht="15.75">
      <c r="B38" s="16">
        <v>25</v>
      </c>
      <c r="C38" s="126">
        <f t="shared" si="0"/>
        <v>0</v>
      </c>
      <c r="D38" s="127">
        <f t="shared" si="1"/>
        <v>0</v>
      </c>
      <c r="E38" s="127">
        <f t="shared" si="2"/>
        <v>0</v>
      </c>
      <c r="F38" s="127">
        <f t="shared" si="3"/>
        <v>0</v>
      </c>
      <c r="G38" s="14"/>
      <c r="H38" s="39">
        <f t="shared" si="8"/>
        <v>265</v>
      </c>
      <c r="I38" s="31">
        <f t="shared" si="7"/>
        <v>21</v>
      </c>
      <c r="J38" s="40">
        <f>SUMIF($B$14:$B$733,T38,$D$14:$D$733)-SUM($J$18:J37)</f>
        <v>0</v>
      </c>
      <c r="K38" s="46">
        <f>SUMIF($B$14:$B$733,T38,$E$14:$E$733)-SUM($K$18:K37)</f>
        <v>0</v>
      </c>
      <c r="L38" s="41">
        <f t="shared" si="4"/>
        <v>0</v>
      </c>
      <c r="M38" s="41">
        <f t="shared" si="5"/>
        <v>0</v>
      </c>
      <c r="N38" s="14"/>
      <c r="O38" s="29"/>
      <c r="P38" s="29"/>
      <c r="Q38" s="61"/>
      <c r="R38" s="14"/>
      <c r="S38" s="14"/>
      <c r="T38" s="43" t="str">
        <f t="shared" si="6"/>
        <v>&lt;=265</v>
      </c>
    </row>
    <row r="39" spans="2:20" ht="15.75">
      <c r="B39" s="16">
        <v>26</v>
      </c>
      <c r="C39" s="126">
        <f t="shared" si="0"/>
        <v>0</v>
      </c>
      <c r="D39" s="127">
        <f t="shared" si="1"/>
        <v>0</v>
      </c>
      <c r="E39" s="127">
        <f t="shared" si="2"/>
        <v>0</v>
      </c>
      <c r="F39" s="127">
        <f t="shared" si="3"/>
        <v>0</v>
      </c>
      <c r="G39" s="14"/>
      <c r="H39" s="39">
        <f t="shared" si="8"/>
        <v>277</v>
      </c>
      <c r="I39" s="31">
        <f t="shared" si="7"/>
        <v>22</v>
      </c>
      <c r="J39" s="40">
        <f>SUMIF($B$14:$B$733,T39,$D$14:$D$733)-SUM($J$18:J38)</f>
        <v>0</v>
      </c>
      <c r="K39" s="46">
        <f>SUMIF($B$14:$B$733,T39,$E$14:$E$733)-SUM($K$18:K38)</f>
        <v>0</v>
      </c>
      <c r="L39" s="41">
        <f t="shared" si="4"/>
        <v>0</v>
      </c>
      <c r="M39" s="41">
        <f t="shared" si="5"/>
        <v>0</v>
      </c>
      <c r="N39" s="14"/>
      <c r="O39" s="29"/>
      <c r="P39" s="29"/>
      <c r="Q39" s="61"/>
      <c r="R39" s="14"/>
      <c r="S39" s="14"/>
      <c r="T39" s="43" t="str">
        <f t="shared" si="6"/>
        <v>&lt;=277</v>
      </c>
    </row>
    <row r="40" spans="2:20" ht="15.75">
      <c r="B40" s="16">
        <v>27</v>
      </c>
      <c r="C40" s="126">
        <f t="shared" si="0"/>
        <v>0</v>
      </c>
      <c r="D40" s="127">
        <f t="shared" si="1"/>
        <v>0</v>
      </c>
      <c r="E40" s="127">
        <f t="shared" si="2"/>
        <v>0</v>
      </c>
      <c r="F40" s="127">
        <f t="shared" si="3"/>
        <v>0</v>
      </c>
      <c r="G40" s="14"/>
      <c r="H40" s="39">
        <f t="shared" si="8"/>
        <v>289</v>
      </c>
      <c r="I40" s="31">
        <f t="shared" si="7"/>
        <v>23</v>
      </c>
      <c r="J40" s="40">
        <f>SUMIF($B$14:$B$733,T40,$D$14:$D$733)-SUM($J$18:J39)</f>
        <v>0</v>
      </c>
      <c r="K40" s="46">
        <f>SUMIF($B$14:$B$733,T40,$E$14:$E$733)-SUM($K$18:K39)</f>
        <v>0</v>
      </c>
      <c r="L40" s="41">
        <f t="shared" si="4"/>
        <v>0</v>
      </c>
      <c r="M40" s="41">
        <f t="shared" si="5"/>
        <v>0</v>
      </c>
      <c r="N40" s="14"/>
      <c r="O40" s="29"/>
      <c r="P40" s="29"/>
      <c r="Q40" s="61"/>
      <c r="R40" s="14"/>
      <c r="S40" s="14"/>
      <c r="T40" s="43" t="str">
        <f t="shared" si="6"/>
        <v>&lt;=289</v>
      </c>
    </row>
    <row r="41" spans="2:20" ht="15.75">
      <c r="B41" s="16">
        <v>28</v>
      </c>
      <c r="C41" s="126">
        <f t="shared" si="0"/>
        <v>0</v>
      </c>
      <c r="D41" s="127">
        <f t="shared" si="1"/>
        <v>0</v>
      </c>
      <c r="E41" s="127">
        <f t="shared" si="2"/>
        <v>0</v>
      </c>
      <c r="F41" s="127">
        <f t="shared" si="3"/>
        <v>0</v>
      </c>
      <c r="G41" s="14"/>
      <c r="H41" s="39">
        <f t="shared" si="8"/>
        <v>301</v>
      </c>
      <c r="I41" s="31">
        <f t="shared" si="7"/>
        <v>24</v>
      </c>
      <c r="J41" s="40">
        <f>SUMIF($B$14:$B$733,T41,$D$14:$D$733)-SUM($J$18:J40)</f>
        <v>0</v>
      </c>
      <c r="K41" s="46">
        <f>SUMIF($B$14:$B$733,T41,$E$14:$E$733)-SUM($K$18:K40)</f>
        <v>0</v>
      </c>
      <c r="L41" s="41">
        <f t="shared" si="4"/>
        <v>0</v>
      </c>
      <c r="M41" s="41">
        <f t="shared" si="5"/>
        <v>0</v>
      </c>
      <c r="N41" s="14"/>
      <c r="O41" s="29"/>
      <c r="P41" s="29"/>
      <c r="Q41" s="61"/>
      <c r="R41" s="14"/>
      <c r="S41" s="14"/>
      <c r="T41" s="43" t="str">
        <f t="shared" si="6"/>
        <v>&lt;=301</v>
      </c>
    </row>
    <row r="42" spans="2:20" ht="15.75">
      <c r="B42" s="16">
        <v>29</v>
      </c>
      <c r="C42" s="126">
        <f t="shared" si="0"/>
        <v>0</v>
      </c>
      <c r="D42" s="127">
        <f t="shared" si="1"/>
        <v>0</v>
      </c>
      <c r="E42" s="127">
        <f t="shared" si="2"/>
        <v>0</v>
      </c>
      <c r="F42" s="127">
        <f t="shared" si="3"/>
        <v>0</v>
      </c>
      <c r="G42" s="14"/>
      <c r="H42" s="39">
        <f t="shared" si="8"/>
        <v>313</v>
      </c>
      <c r="I42" s="31">
        <f t="shared" si="7"/>
        <v>25</v>
      </c>
      <c r="J42" s="40">
        <f>SUMIF($B$14:$B$733,T42,$D$14:$D$733)-SUM($J$18:J41)</f>
        <v>0</v>
      </c>
      <c r="K42" s="46">
        <f>SUMIF($B$14:$B$733,T42,$E$14:$E$733)-SUM($K$18:K41)</f>
        <v>0</v>
      </c>
      <c r="L42" s="41">
        <f t="shared" si="4"/>
        <v>0</v>
      </c>
      <c r="M42" s="41">
        <f t="shared" si="5"/>
        <v>0</v>
      </c>
      <c r="N42" s="14"/>
      <c r="O42" s="29"/>
      <c r="P42" s="29"/>
      <c r="Q42" s="61"/>
      <c r="R42" s="14"/>
      <c r="S42" s="14"/>
      <c r="T42" s="43" t="str">
        <f t="shared" si="6"/>
        <v>&lt;=313</v>
      </c>
    </row>
    <row r="43" spans="2:20" ht="15.75">
      <c r="B43" s="16">
        <v>30</v>
      </c>
      <c r="C43" s="126">
        <f t="shared" si="0"/>
        <v>0</v>
      </c>
      <c r="D43" s="127">
        <f t="shared" si="1"/>
        <v>0</v>
      </c>
      <c r="E43" s="127">
        <f t="shared" si="2"/>
        <v>0</v>
      </c>
      <c r="F43" s="127">
        <f t="shared" si="3"/>
        <v>0</v>
      </c>
      <c r="G43" s="14"/>
      <c r="H43" s="39">
        <f t="shared" si="8"/>
        <v>325</v>
      </c>
      <c r="I43" s="31">
        <f t="shared" si="7"/>
        <v>26</v>
      </c>
      <c r="J43" s="40">
        <f>SUMIF($B$14:$B$733,T43,$D$14:$D$733)-SUM($J$18:J42)</f>
        <v>0</v>
      </c>
      <c r="K43" s="46">
        <f>SUMIF($B$14:$B$733,T43,$E$14:$E$733)-SUM($K$18:K42)</f>
        <v>0</v>
      </c>
      <c r="L43" s="41">
        <f t="shared" si="4"/>
        <v>0</v>
      </c>
      <c r="M43" s="41">
        <f t="shared" si="5"/>
        <v>0</v>
      </c>
      <c r="N43" s="14"/>
      <c r="O43" s="29"/>
      <c r="P43" s="29"/>
      <c r="Q43" s="61"/>
      <c r="R43" s="14"/>
      <c r="S43" s="14"/>
      <c r="T43" s="43" t="str">
        <f t="shared" si="6"/>
        <v>&lt;=325</v>
      </c>
    </row>
    <row r="44" spans="2:20" ht="15.75">
      <c r="B44" s="16">
        <v>31</v>
      </c>
      <c r="C44" s="126">
        <f t="shared" si="0"/>
        <v>0</v>
      </c>
      <c r="D44" s="127">
        <f t="shared" si="1"/>
        <v>0</v>
      </c>
      <c r="E44" s="127">
        <f t="shared" si="2"/>
        <v>0</v>
      </c>
      <c r="F44" s="127">
        <f t="shared" si="3"/>
        <v>0</v>
      </c>
      <c r="G44" s="14"/>
      <c r="H44" s="39">
        <f t="shared" si="8"/>
        <v>337</v>
      </c>
      <c r="I44" s="31">
        <f t="shared" si="7"/>
        <v>27</v>
      </c>
      <c r="J44" s="40">
        <f>SUMIF($B$14:$B$733,T44,$D$14:$D$733)-SUM($J$18:J43)</f>
        <v>0</v>
      </c>
      <c r="K44" s="46">
        <f>SUMIF($B$14:$B$733,T44,$E$14:$E$733)-SUM($K$18:K43)</f>
        <v>0</v>
      </c>
      <c r="L44" s="41">
        <f t="shared" si="4"/>
        <v>0</v>
      </c>
      <c r="M44" s="41">
        <f t="shared" si="5"/>
        <v>0</v>
      </c>
      <c r="N44" s="14"/>
      <c r="O44" s="29"/>
      <c r="P44" s="29"/>
      <c r="Q44" s="61"/>
      <c r="R44" s="14"/>
      <c r="S44" s="14"/>
      <c r="T44" s="43" t="str">
        <f t="shared" si="6"/>
        <v>&lt;=337</v>
      </c>
    </row>
    <row r="45" spans="2:20" ht="15.75">
      <c r="B45" s="16">
        <v>32</v>
      </c>
      <c r="C45" s="126">
        <f t="shared" si="0"/>
        <v>0</v>
      </c>
      <c r="D45" s="127">
        <f t="shared" si="1"/>
        <v>0</v>
      </c>
      <c r="E45" s="127">
        <f t="shared" si="2"/>
        <v>0</v>
      </c>
      <c r="F45" s="127">
        <f t="shared" si="3"/>
        <v>0</v>
      </c>
      <c r="G45" s="14"/>
      <c r="H45" s="39">
        <f t="shared" si="8"/>
        <v>349</v>
      </c>
      <c r="I45" s="31">
        <f t="shared" si="7"/>
        <v>28</v>
      </c>
      <c r="J45" s="40">
        <f>SUMIF($B$14:$B$733,T45,$D$14:$D$733)-SUM($J$18:J44)</f>
        <v>0</v>
      </c>
      <c r="K45" s="46">
        <f>SUMIF($B$14:$B$733,T45,$E$14:$E$733)-SUM($K$18:K44)</f>
        <v>0</v>
      </c>
      <c r="L45" s="41">
        <f t="shared" si="4"/>
        <v>0</v>
      </c>
      <c r="M45" s="41">
        <f t="shared" si="5"/>
        <v>0</v>
      </c>
      <c r="N45" s="14"/>
      <c r="O45" s="29"/>
      <c r="P45" s="29"/>
      <c r="Q45" s="61"/>
      <c r="R45" s="14"/>
      <c r="S45" s="14"/>
      <c r="T45" s="43" t="str">
        <f t="shared" si="6"/>
        <v>&lt;=349</v>
      </c>
    </row>
    <row r="46" spans="2:20" ht="15.75">
      <c r="B46" s="16">
        <v>33</v>
      </c>
      <c r="C46" s="126">
        <f t="shared" si="0"/>
        <v>0</v>
      </c>
      <c r="D46" s="127">
        <f t="shared" si="1"/>
        <v>0</v>
      </c>
      <c r="E46" s="127">
        <f t="shared" si="2"/>
        <v>0</v>
      </c>
      <c r="F46" s="127">
        <f t="shared" si="3"/>
        <v>0</v>
      </c>
      <c r="G46" s="14"/>
      <c r="H46" s="39">
        <f t="shared" si="8"/>
        <v>361</v>
      </c>
      <c r="I46" s="31">
        <f t="shared" si="7"/>
        <v>29</v>
      </c>
      <c r="J46" s="40">
        <f>SUMIF($B$14:$B$733,T46,$D$14:$D$733)-SUM($J$18:J45)</f>
        <v>0</v>
      </c>
      <c r="K46" s="46">
        <f>SUMIF($B$14:$B$733,T46,$E$14:$E$733)-SUM($K$18:K45)</f>
        <v>0</v>
      </c>
      <c r="L46" s="41">
        <f t="shared" si="4"/>
        <v>0</v>
      </c>
      <c r="M46" s="41">
        <f t="shared" si="5"/>
        <v>0</v>
      </c>
      <c r="N46" s="14"/>
      <c r="O46" s="29"/>
      <c r="P46" s="29"/>
      <c r="Q46" s="61"/>
      <c r="R46" s="14"/>
      <c r="S46" s="14"/>
      <c r="T46" s="43" t="str">
        <f t="shared" si="6"/>
        <v>&lt;=361</v>
      </c>
    </row>
    <row r="47" spans="2:20" ht="15.75">
      <c r="B47" s="16">
        <v>34</v>
      </c>
      <c r="C47" s="126">
        <f t="shared" si="0"/>
        <v>0</v>
      </c>
      <c r="D47" s="127">
        <f t="shared" si="1"/>
        <v>0</v>
      </c>
      <c r="E47" s="127">
        <f t="shared" si="2"/>
        <v>0</v>
      </c>
      <c r="F47" s="127">
        <f t="shared" si="3"/>
        <v>0</v>
      </c>
      <c r="G47" s="14"/>
      <c r="H47" s="39">
        <f t="shared" si="8"/>
        <v>373</v>
      </c>
      <c r="I47" s="31">
        <f t="shared" si="7"/>
        <v>30</v>
      </c>
      <c r="J47" s="40">
        <f>SUMIF($B$14:$B$733,T47,$D$14:$D$733)-SUM($J$18:J46)</f>
        <v>0</v>
      </c>
      <c r="K47" s="46">
        <f>SUMIF($B$14:$B$733,T47,$E$14:$E$733)-SUM($K$18:K46)</f>
        <v>0</v>
      </c>
      <c r="L47" s="41">
        <f t="shared" si="4"/>
        <v>0</v>
      </c>
      <c r="M47" s="41">
        <f t="shared" si="5"/>
        <v>0</v>
      </c>
      <c r="N47" s="14"/>
      <c r="O47" s="29"/>
      <c r="P47" s="29"/>
      <c r="Q47" s="61"/>
      <c r="R47" s="14"/>
      <c r="S47" s="14"/>
      <c r="T47" s="43" t="str">
        <f t="shared" si="6"/>
        <v>&lt;=373</v>
      </c>
    </row>
    <row r="48" spans="2:20" ht="15.75">
      <c r="B48" s="16">
        <v>35</v>
      </c>
      <c r="C48" s="126">
        <f t="shared" si="0"/>
        <v>0</v>
      </c>
      <c r="D48" s="127">
        <f t="shared" si="1"/>
        <v>0</v>
      </c>
      <c r="E48" s="127">
        <f t="shared" si="2"/>
        <v>0</v>
      </c>
      <c r="F48" s="127">
        <f t="shared" si="3"/>
        <v>0</v>
      </c>
      <c r="G48" s="14"/>
      <c r="H48" s="39">
        <f t="shared" si="8"/>
        <v>385</v>
      </c>
      <c r="I48" s="31">
        <f t="shared" si="7"/>
        <v>31</v>
      </c>
      <c r="J48" s="40">
        <f>SUMIF($B$14:$B$733,T48,$D$14:$D$733)-SUM($J$18:J47)</f>
        <v>0</v>
      </c>
      <c r="K48" s="46">
        <f>SUMIF($B$14:$B$733,T48,$E$14:$E$733)-SUM($K$18:K47)</f>
        <v>0</v>
      </c>
      <c r="L48" s="41">
        <f t="shared" si="4"/>
        <v>0</v>
      </c>
      <c r="M48" s="41">
        <f t="shared" si="5"/>
        <v>0</v>
      </c>
      <c r="N48" s="14"/>
      <c r="O48" s="29"/>
      <c r="P48" s="29"/>
      <c r="Q48" s="61"/>
      <c r="R48" s="14"/>
      <c r="S48" s="14"/>
      <c r="T48" s="43" t="str">
        <f t="shared" si="6"/>
        <v>&lt;=385</v>
      </c>
    </row>
    <row r="49" spans="2:20" ht="15.75">
      <c r="B49" s="16">
        <v>36</v>
      </c>
      <c r="C49" s="126">
        <f t="shared" si="0"/>
        <v>0</v>
      </c>
      <c r="D49" s="127">
        <f t="shared" si="1"/>
        <v>0</v>
      </c>
      <c r="E49" s="127">
        <f t="shared" si="2"/>
        <v>0</v>
      </c>
      <c r="F49" s="127">
        <f t="shared" si="3"/>
        <v>0</v>
      </c>
      <c r="G49" s="14"/>
      <c r="H49" s="39">
        <f t="shared" si="8"/>
        <v>397</v>
      </c>
      <c r="I49" s="31">
        <f t="shared" si="7"/>
        <v>32</v>
      </c>
      <c r="J49" s="40">
        <f>SUMIF($B$14:$B$733,T49,$D$14:$D$733)-SUM($J$18:J48)</f>
        <v>0</v>
      </c>
      <c r="K49" s="46">
        <f>SUMIF($B$14:$B$733,T49,$E$14:$E$733)-SUM($K$18:K48)</f>
        <v>0</v>
      </c>
      <c r="L49" s="41">
        <f t="shared" si="4"/>
        <v>0</v>
      </c>
      <c r="M49" s="41">
        <f t="shared" si="5"/>
        <v>0</v>
      </c>
      <c r="N49" s="14"/>
      <c r="O49" s="29"/>
      <c r="P49" s="29"/>
      <c r="Q49" s="61"/>
      <c r="R49" s="14"/>
      <c r="S49" s="14"/>
      <c r="T49" s="43" t="str">
        <f t="shared" si="6"/>
        <v>&lt;=397</v>
      </c>
    </row>
    <row r="50" spans="2:20" ht="15.75">
      <c r="B50" s="16">
        <v>37</v>
      </c>
      <c r="C50" s="126">
        <f t="shared" si="0"/>
        <v>0</v>
      </c>
      <c r="D50" s="127">
        <f t="shared" si="1"/>
        <v>0</v>
      </c>
      <c r="E50" s="127">
        <f t="shared" si="2"/>
        <v>0</v>
      </c>
      <c r="F50" s="127">
        <f t="shared" si="3"/>
        <v>0</v>
      </c>
      <c r="G50" s="14"/>
      <c r="H50" s="39">
        <f t="shared" si="8"/>
        <v>409</v>
      </c>
      <c r="I50" s="31">
        <f t="shared" si="7"/>
        <v>33</v>
      </c>
      <c r="J50" s="40">
        <f>SUMIF($B$14:$B$733,T50,$D$14:$D$733)-SUM($J$18:J49)</f>
        <v>0</v>
      </c>
      <c r="K50" s="46">
        <f>SUMIF($B$14:$B$733,T50,$E$14:$E$733)-SUM($K$18:K49)</f>
        <v>0</v>
      </c>
      <c r="L50" s="41">
        <f t="shared" si="4"/>
        <v>0</v>
      </c>
      <c r="M50" s="41">
        <f t="shared" si="5"/>
        <v>0</v>
      </c>
      <c r="N50" s="14"/>
      <c r="O50" s="29"/>
      <c r="P50" s="29"/>
      <c r="Q50" s="61"/>
      <c r="R50" s="14"/>
      <c r="S50" s="14"/>
      <c r="T50" s="43" t="str">
        <f t="shared" si="6"/>
        <v>&lt;=409</v>
      </c>
    </row>
    <row r="51" spans="2:20" ht="15.75">
      <c r="B51" s="16">
        <v>38</v>
      </c>
      <c r="C51" s="126">
        <f t="shared" si="0"/>
        <v>0</v>
      </c>
      <c r="D51" s="127">
        <f t="shared" si="1"/>
        <v>0</v>
      </c>
      <c r="E51" s="127">
        <f t="shared" si="2"/>
        <v>0</v>
      </c>
      <c r="F51" s="127">
        <f t="shared" si="3"/>
        <v>0</v>
      </c>
      <c r="G51" s="14"/>
      <c r="H51" s="39">
        <f t="shared" si="8"/>
        <v>421</v>
      </c>
      <c r="I51" s="31">
        <f t="shared" si="7"/>
        <v>34</v>
      </c>
      <c r="J51" s="40">
        <f>SUMIF($B$14:$B$733,T51,$D$14:$D$733)-SUM($J$18:J50)</f>
        <v>0</v>
      </c>
      <c r="K51" s="46">
        <f>SUMIF($B$14:$B$733,T51,$E$14:$E$733)-SUM($K$18:K50)</f>
        <v>0</v>
      </c>
      <c r="L51" s="41">
        <f t="shared" si="4"/>
        <v>0</v>
      </c>
      <c r="M51" s="41">
        <f t="shared" si="5"/>
        <v>0</v>
      </c>
      <c r="N51" s="14"/>
      <c r="O51" s="29"/>
      <c r="P51" s="29"/>
      <c r="Q51" s="61"/>
      <c r="R51" s="14"/>
      <c r="S51" s="14"/>
      <c r="T51" s="43" t="str">
        <f t="shared" si="6"/>
        <v>&lt;=421</v>
      </c>
    </row>
    <row r="52" spans="2:20" ht="15.75">
      <c r="B52" s="16">
        <v>39</v>
      </c>
      <c r="C52" s="126">
        <f t="shared" si="0"/>
        <v>0</v>
      </c>
      <c r="D52" s="127">
        <f t="shared" si="1"/>
        <v>0</v>
      </c>
      <c r="E52" s="127">
        <f t="shared" si="2"/>
        <v>0</v>
      </c>
      <c r="F52" s="127">
        <f t="shared" si="3"/>
        <v>0</v>
      </c>
      <c r="G52" s="14"/>
      <c r="H52" s="39">
        <f t="shared" si="8"/>
        <v>433</v>
      </c>
      <c r="I52" s="31">
        <f t="shared" si="7"/>
        <v>35</v>
      </c>
      <c r="J52" s="40">
        <f>SUMIF($B$14:$B$733,T52,$D$14:$D$733)-SUM($J$18:J51)</f>
        <v>0</v>
      </c>
      <c r="K52" s="46">
        <f>SUMIF($B$14:$B$733,T52,$E$14:$E$733)-SUM($K$18:K51)</f>
        <v>0</v>
      </c>
      <c r="L52" s="41">
        <f t="shared" si="4"/>
        <v>0</v>
      </c>
      <c r="M52" s="41">
        <f t="shared" si="5"/>
        <v>0</v>
      </c>
      <c r="N52" s="14"/>
      <c r="O52" s="29"/>
      <c r="P52" s="29"/>
      <c r="Q52" s="61"/>
      <c r="R52" s="14"/>
      <c r="S52" s="14"/>
      <c r="T52" s="43" t="str">
        <f t="shared" si="6"/>
        <v>&lt;=433</v>
      </c>
    </row>
    <row r="53" spans="2:20" ht="15.75">
      <c r="B53" s="16">
        <v>40</v>
      </c>
      <c r="C53" s="126">
        <f t="shared" si="0"/>
        <v>0</v>
      </c>
      <c r="D53" s="127">
        <f t="shared" si="1"/>
        <v>0</v>
      </c>
      <c r="E53" s="127">
        <f t="shared" si="2"/>
        <v>0</v>
      </c>
      <c r="F53" s="127">
        <f t="shared" si="3"/>
        <v>0</v>
      </c>
      <c r="G53" s="14"/>
      <c r="H53" s="39">
        <f t="shared" si="8"/>
        <v>445</v>
      </c>
      <c r="I53" s="31">
        <f t="shared" si="7"/>
        <v>36</v>
      </c>
      <c r="J53" s="40">
        <f>SUMIF($B$14:$B$733,T53,$D$14:$D$733)-SUM($J$18:J52)</f>
        <v>0</v>
      </c>
      <c r="K53" s="46">
        <f>SUMIF($B$14:$B$733,T53,$E$14:$E$733)-SUM($K$18:K52)</f>
        <v>0</v>
      </c>
      <c r="L53" s="41">
        <f t="shared" si="4"/>
        <v>0</v>
      </c>
      <c r="M53" s="41">
        <f t="shared" si="5"/>
        <v>0</v>
      </c>
      <c r="N53" s="14"/>
      <c r="O53" s="29"/>
      <c r="P53" s="29"/>
      <c r="Q53" s="61"/>
      <c r="R53" s="14"/>
      <c r="S53" s="14"/>
      <c r="T53" s="43" t="str">
        <f t="shared" si="6"/>
        <v>&lt;=445</v>
      </c>
    </row>
    <row r="54" spans="2:20" ht="15.75">
      <c r="B54" s="16">
        <v>41</v>
      </c>
      <c r="C54" s="126">
        <f t="shared" si="0"/>
        <v>0</v>
      </c>
      <c r="D54" s="127">
        <f t="shared" si="1"/>
        <v>0</v>
      </c>
      <c r="E54" s="127">
        <f t="shared" si="2"/>
        <v>0</v>
      </c>
      <c r="F54" s="127">
        <f t="shared" si="3"/>
        <v>0</v>
      </c>
      <c r="G54" s="14"/>
      <c r="H54" s="39">
        <f t="shared" si="8"/>
        <v>457</v>
      </c>
      <c r="I54" s="31">
        <f t="shared" si="7"/>
        <v>37</v>
      </c>
      <c r="J54" s="40">
        <f>SUMIF($B$14:$B$733,T54,$D$14:$D$733)-SUM($J$18:J53)</f>
        <v>0</v>
      </c>
      <c r="K54" s="46">
        <f>SUMIF($B$14:$B$733,T54,$E$14:$E$733)-SUM($K$18:K53)</f>
        <v>0</v>
      </c>
      <c r="L54" s="41">
        <f t="shared" si="4"/>
        <v>0</v>
      </c>
      <c r="M54" s="41">
        <f t="shared" si="5"/>
        <v>0</v>
      </c>
      <c r="N54" s="14"/>
      <c r="O54" s="29"/>
      <c r="P54" s="29"/>
      <c r="Q54" s="61"/>
      <c r="R54" s="14"/>
      <c r="S54" s="14"/>
      <c r="T54" s="43" t="str">
        <f t="shared" si="6"/>
        <v>&lt;=457</v>
      </c>
    </row>
    <row r="55" spans="2:20" ht="15.75">
      <c r="B55" s="16">
        <v>42</v>
      </c>
      <c r="C55" s="126">
        <f t="shared" si="0"/>
        <v>0</v>
      </c>
      <c r="D55" s="127">
        <f t="shared" si="1"/>
        <v>0</v>
      </c>
      <c r="E55" s="127">
        <f t="shared" si="2"/>
        <v>0</v>
      </c>
      <c r="F55" s="127">
        <f t="shared" si="3"/>
        <v>0</v>
      </c>
      <c r="G55" s="14"/>
      <c r="H55" s="39">
        <f t="shared" si="8"/>
        <v>469</v>
      </c>
      <c r="I55" s="31">
        <f t="shared" si="7"/>
        <v>38</v>
      </c>
      <c r="J55" s="40">
        <f>SUMIF($B$14:$B$733,T55,$D$14:$D$733)-SUM($J$18:J54)</f>
        <v>0</v>
      </c>
      <c r="K55" s="46">
        <f>SUMIF($B$14:$B$733,T55,$E$14:$E$733)-SUM($K$18:K54)</f>
        <v>0</v>
      </c>
      <c r="L55" s="41">
        <f t="shared" si="4"/>
        <v>0</v>
      </c>
      <c r="M55" s="41">
        <f t="shared" si="5"/>
        <v>0</v>
      </c>
      <c r="N55" s="14"/>
      <c r="O55" s="29"/>
      <c r="P55" s="29"/>
      <c r="Q55" s="61"/>
      <c r="R55" s="14"/>
      <c r="S55" s="14"/>
      <c r="T55" s="43" t="str">
        <f t="shared" si="6"/>
        <v>&lt;=469</v>
      </c>
    </row>
    <row r="56" spans="2:20" ht="15.75">
      <c r="B56" s="16">
        <v>43</v>
      </c>
      <c r="C56" s="126">
        <f t="shared" si="0"/>
        <v>0</v>
      </c>
      <c r="D56" s="127">
        <f t="shared" si="1"/>
        <v>0</v>
      </c>
      <c r="E56" s="127">
        <f t="shared" si="2"/>
        <v>0</v>
      </c>
      <c r="F56" s="127">
        <f t="shared" si="3"/>
        <v>0</v>
      </c>
      <c r="G56" s="14"/>
      <c r="H56" s="39">
        <f t="shared" si="8"/>
        <v>481</v>
      </c>
      <c r="I56" s="31">
        <f t="shared" si="7"/>
        <v>39</v>
      </c>
      <c r="J56" s="40">
        <f>SUMIF($B$14:$B$733,T56,$D$14:$D$733)-SUM($J$18:J55)</f>
        <v>0</v>
      </c>
      <c r="K56" s="46">
        <f>SUMIF($B$14:$B$733,T56,$E$14:$E$733)-SUM($K$18:K55)</f>
        <v>0</v>
      </c>
      <c r="L56" s="41">
        <f t="shared" si="4"/>
        <v>0</v>
      </c>
      <c r="M56" s="41">
        <f t="shared" si="5"/>
        <v>0</v>
      </c>
      <c r="N56" s="14"/>
      <c r="O56" s="29"/>
      <c r="P56" s="29"/>
      <c r="Q56" s="61"/>
      <c r="R56" s="14"/>
      <c r="S56" s="14"/>
      <c r="T56" s="43" t="str">
        <f t="shared" si="6"/>
        <v>&lt;=481</v>
      </c>
    </row>
    <row r="57" spans="2:20" ht="15.75">
      <c r="B57" s="16">
        <v>44</v>
      </c>
      <c r="C57" s="126">
        <f t="shared" si="0"/>
        <v>0</v>
      </c>
      <c r="D57" s="127">
        <f t="shared" si="1"/>
        <v>0</v>
      </c>
      <c r="E57" s="127">
        <f t="shared" si="2"/>
        <v>0</v>
      </c>
      <c r="F57" s="127">
        <f t="shared" si="3"/>
        <v>0</v>
      </c>
      <c r="G57" s="14"/>
      <c r="H57" s="39">
        <f t="shared" si="8"/>
        <v>493</v>
      </c>
      <c r="I57" s="31">
        <f t="shared" si="7"/>
        <v>40</v>
      </c>
      <c r="J57" s="40">
        <f>SUMIF($B$14:$B$733,T57,$D$14:$D$733)-SUM($J$18:J56)</f>
        <v>0</v>
      </c>
      <c r="K57" s="46">
        <f>SUMIF($B$14:$B$733,T57,$E$14:$E$733)-SUM($K$18:K56)</f>
        <v>0</v>
      </c>
      <c r="L57" s="41">
        <f t="shared" si="4"/>
        <v>0</v>
      </c>
      <c r="M57" s="41">
        <f t="shared" si="5"/>
        <v>0</v>
      </c>
      <c r="N57" s="14"/>
      <c r="O57" s="29"/>
      <c r="P57" s="29"/>
      <c r="Q57" s="61"/>
      <c r="R57" s="14"/>
      <c r="S57" s="14"/>
      <c r="T57" s="43" t="str">
        <f t="shared" si="6"/>
        <v>&lt;=493</v>
      </c>
    </row>
    <row r="58" spans="2:20" ht="15.75">
      <c r="B58" s="16">
        <v>45</v>
      </c>
      <c r="C58" s="126">
        <f t="shared" si="0"/>
        <v>0</v>
      </c>
      <c r="D58" s="127">
        <f t="shared" si="1"/>
        <v>0</v>
      </c>
      <c r="E58" s="127">
        <f t="shared" si="2"/>
        <v>0</v>
      </c>
      <c r="F58" s="127">
        <f t="shared" si="3"/>
        <v>0</v>
      </c>
      <c r="G58" s="14"/>
      <c r="H58" s="39">
        <f t="shared" si="8"/>
        <v>505</v>
      </c>
      <c r="I58" s="31">
        <f t="shared" si="7"/>
        <v>41</v>
      </c>
      <c r="J58" s="40">
        <f>SUMIF($B$14:$B$733,T58,$D$14:$D$733)-SUM($J$18:J57)</f>
        <v>0</v>
      </c>
      <c r="K58" s="46">
        <f>SUMIF($B$14:$B$733,T58,$E$14:$E$733)-SUM($K$18:K57)</f>
        <v>0</v>
      </c>
      <c r="L58" s="41">
        <f t="shared" si="4"/>
        <v>0</v>
      </c>
      <c r="M58" s="41">
        <f t="shared" si="5"/>
        <v>0</v>
      </c>
      <c r="N58" s="14"/>
      <c r="O58" s="29"/>
      <c r="P58" s="29"/>
      <c r="Q58" s="61"/>
      <c r="R58" s="14"/>
      <c r="S58" s="14"/>
      <c r="T58" s="43" t="str">
        <f t="shared" si="6"/>
        <v>&lt;=505</v>
      </c>
    </row>
    <row r="59" spans="2:20" ht="15.75">
      <c r="B59" s="16">
        <v>46</v>
      </c>
      <c r="C59" s="126">
        <f t="shared" si="0"/>
        <v>0</v>
      </c>
      <c r="D59" s="127">
        <f t="shared" si="1"/>
        <v>0</v>
      </c>
      <c r="E59" s="127">
        <f t="shared" si="2"/>
        <v>0</v>
      </c>
      <c r="F59" s="127">
        <f t="shared" si="3"/>
        <v>0</v>
      </c>
      <c r="G59" s="14"/>
      <c r="H59" s="39">
        <f t="shared" si="8"/>
        <v>517</v>
      </c>
      <c r="I59" s="31">
        <f t="shared" si="7"/>
        <v>42</v>
      </c>
      <c r="J59" s="40">
        <f>SUMIF($B$14:$B$733,T59,$D$14:$D$733)-SUM($J$18:J58)</f>
        <v>0</v>
      </c>
      <c r="K59" s="46">
        <f>SUMIF($B$14:$B$733,T59,$E$14:$E$733)-SUM($K$18:K58)</f>
        <v>0</v>
      </c>
      <c r="L59" s="41">
        <f t="shared" si="4"/>
        <v>0</v>
      </c>
      <c r="M59" s="41">
        <f t="shared" si="5"/>
        <v>0</v>
      </c>
      <c r="N59" s="14"/>
      <c r="O59" s="29"/>
      <c r="P59" s="29"/>
      <c r="Q59" s="61"/>
      <c r="R59" s="14"/>
      <c r="S59" s="14"/>
      <c r="T59" s="43" t="str">
        <f t="shared" si="6"/>
        <v>&lt;=517</v>
      </c>
    </row>
    <row r="60" spans="2:20" ht="15.75">
      <c r="B60" s="16">
        <v>47</v>
      </c>
      <c r="C60" s="126">
        <f t="shared" si="0"/>
        <v>0</v>
      </c>
      <c r="D60" s="127">
        <f t="shared" si="1"/>
        <v>0</v>
      </c>
      <c r="E60" s="127">
        <f t="shared" si="2"/>
        <v>0</v>
      </c>
      <c r="F60" s="127">
        <f t="shared" si="3"/>
        <v>0</v>
      </c>
      <c r="G60" s="14"/>
      <c r="H60" s="39">
        <f t="shared" si="8"/>
        <v>529</v>
      </c>
      <c r="I60" s="31">
        <f t="shared" si="7"/>
        <v>43</v>
      </c>
      <c r="J60" s="40">
        <f>SUMIF($B$14:$B$733,T60,$D$14:$D$733)-SUM($J$18:J59)</f>
        <v>0</v>
      </c>
      <c r="K60" s="46">
        <f>SUMIF($B$14:$B$733,T60,$E$14:$E$733)-SUM($K$18:K59)</f>
        <v>0</v>
      </c>
      <c r="L60" s="41">
        <f t="shared" si="4"/>
        <v>0</v>
      </c>
      <c r="M60" s="41">
        <f t="shared" si="5"/>
        <v>0</v>
      </c>
      <c r="N60" s="14"/>
      <c r="O60" s="29"/>
      <c r="P60" s="29"/>
      <c r="Q60" s="61"/>
      <c r="R60" s="14"/>
      <c r="S60" s="14"/>
      <c r="T60" s="43" t="str">
        <f t="shared" si="6"/>
        <v>&lt;=529</v>
      </c>
    </row>
    <row r="61" spans="2:20" ht="15.75">
      <c r="B61" s="16">
        <v>48</v>
      </c>
      <c r="C61" s="126">
        <f t="shared" si="0"/>
        <v>0</v>
      </c>
      <c r="D61" s="127">
        <f t="shared" si="1"/>
        <v>0</v>
      </c>
      <c r="E61" s="127">
        <f t="shared" si="2"/>
        <v>0</v>
      </c>
      <c r="F61" s="127">
        <f t="shared" si="3"/>
        <v>0</v>
      </c>
      <c r="G61" s="14"/>
      <c r="H61" s="39">
        <f t="shared" si="8"/>
        <v>541</v>
      </c>
      <c r="I61" s="31">
        <f t="shared" si="7"/>
        <v>44</v>
      </c>
      <c r="J61" s="40">
        <f>SUMIF($B$14:$B$733,T61,$D$14:$D$733)-SUM($J$18:J60)</f>
        <v>0</v>
      </c>
      <c r="K61" s="46">
        <f>SUMIF($B$14:$B$733,T61,$E$14:$E$733)-SUM($K$18:K60)</f>
        <v>0</v>
      </c>
      <c r="L61" s="41">
        <f t="shared" si="4"/>
        <v>0</v>
      </c>
      <c r="M61" s="41">
        <f t="shared" si="5"/>
        <v>0</v>
      </c>
      <c r="N61" s="14"/>
      <c r="O61" s="29"/>
      <c r="P61" s="29"/>
      <c r="Q61" s="61"/>
      <c r="R61" s="14"/>
      <c r="S61" s="14"/>
      <c r="T61" s="43" t="str">
        <f t="shared" si="6"/>
        <v>&lt;=541</v>
      </c>
    </row>
    <row r="62" spans="2:20" ht="15.75">
      <c r="B62" s="16">
        <v>49</v>
      </c>
      <c r="C62" s="126">
        <f t="shared" si="0"/>
        <v>0</v>
      </c>
      <c r="D62" s="127">
        <f t="shared" si="1"/>
        <v>0</v>
      </c>
      <c r="E62" s="127">
        <f t="shared" si="2"/>
        <v>0</v>
      </c>
      <c r="F62" s="127">
        <f t="shared" si="3"/>
        <v>0</v>
      </c>
      <c r="G62" s="14"/>
      <c r="H62" s="39">
        <f t="shared" si="8"/>
        <v>553</v>
      </c>
      <c r="I62" s="31">
        <f t="shared" si="7"/>
        <v>45</v>
      </c>
      <c r="J62" s="40">
        <f>SUMIF($B$14:$B$733,T62,$D$14:$D$733)-SUM($J$18:J61)</f>
        <v>0</v>
      </c>
      <c r="K62" s="46">
        <f>SUMIF($B$14:$B$733,T62,$E$14:$E$733)-SUM($K$18:K61)</f>
        <v>0</v>
      </c>
      <c r="L62" s="41">
        <f t="shared" si="4"/>
        <v>0</v>
      </c>
      <c r="M62" s="41">
        <f t="shared" si="5"/>
        <v>0</v>
      </c>
      <c r="N62" s="14"/>
      <c r="O62" s="29"/>
      <c r="P62" s="29"/>
      <c r="Q62" s="61"/>
      <c r="R62" s="14"/>
      <c r="S62" s="14"/>
      <c r="T62" s="43" t="str">
        <f t="shared" si="6"/>
        <v>&lt;=553</v>
      </c>
    </row>
    <row r="63" spans="2:20" ht="15.75">
      <c r="B63" s="16">
        <v>50</v>
      </c>
      <c r="C63" s="126">
        <f t="shared" si="0"/>
        <v>0</v>
      </c>
      <c r="D63" s="127">
        <f t="shared" si="1"/>
        <v>0</v>
      </c>
      <c r="E63" s="127">
        <f t="shared" si="2"/>
        <v>0</v>
      </c>
      <c r="F63" s="127">
        <f t="shared" si="3"/>
        <v>0</v>
      </c>
      <c r="G63" s="14"/>
      <c r="H63" s="39">
        <f t="shared" si="8"/>
        <v>565</v>
      </c>
      <c r="I63" s="31">
        <f t="shared" si="7"/>
        <v>46</v>
      </c>
      <c r="J63" s="40">
        <f>SUMIF($B$14:$B$733,T63,$D$14:$D$733)-SUM($J$18:J62)</f>
        <v>0</v>
      </c>
      <c r="K63" s="46">
        <f>SUMIF($B$14:$B$733,T63,$E$14:$E$733)-SUM($K$18:K62)</f>
        <v>0</v>
      </c>
      <c r="L63" s="41">
        <f t="shared" si="4"/>
        <v>0</v>
      </c>
      <c r="M63" s="41">
        <f t="shared" si="5"/>
        <v>0</v>
      </c>
      <c r="N63" s="14"/>
      <c r="O63" s="29"/>
      <c r="P63" s="29"/>
      <c r="Q63" s="61"/>
      <c r="R63" s="14"/>
      <c r="S63" s="14"/>
      <c r="T63" s="43" t="str">
        <f t="shared" si="6"/>
        <v>&lt;=565</v>
      </c>
    </row>
    <row r="64" spans="2:20" ht="15.75">
      <c r="B64" s="16">
        <v>51</v>
      </c>
      <c r="C64" s="126">
        <f t="shared" si="0"/>
        <v>0</v>
      </c>
      <c r="D64" s="127">
        <f t="shared" si="1"/>
        <v>0</v>
      </c>
      <c r="E64" s="127">
        <f t="shared" si="2"/>
        <v>0</v>
      </c>
      <c r="F64" s="127">
        <f t="shared" si="3"/>
        <v>0</v>
      </c>
      <c r="G64" s="14"/>
      <c r="H64" s="39">
        <f t="shared" si="8"/>
        <v>577</v>
      </c>
      <c r="I64" s="31">
        <f t="shared" si="7"/>
        <v>47</v>
      </c>
      <c r="J64" s="40">
        <f>SUMIF($B$14:$B$733,T64,$D$14:$D$733)-SUM($J$18:J63)</f>
        <v>0</v>
      </c>
      <c r="K64" s="46">
        <f>SUMIF($B$14:$B$733,T64,$E$14:$E$733)-SUM($K$18:K63)</f>
        <v>0</v>
      </c>
      <c r="L64" s="41">
        <f t="shared" si="4"/>
        <v>0</v>
      </c>
      <c r="M64" s="41">
        <f t="shared" si="5"/>
        <v>0</v>
      </c>
      <c r="N64" s="14"/>
      <c r="O64" s="29"/>
      <c r="P64" s="29"/>
      <c r="Q64" s="61"/>
      <c r="R64" s="14"/>
      <c r="S64" s="14"/>
      <c r="T64" s="43" t="str">
        <f t="shared" si="6"/>
        <v>&lt;=577</v>
      </c>
    </row>
    <row r="65" spans="2:20" ht="15.75">
      <c r="B65" s="16">
        <v>52</v>
      </c>
      <c r="C65" s="126">
        <f t="shared" si="0"/>
        <v>0</v>
      </c>
      <c r="D65" s="127">
        <f t="shared" si="1"/>
        <v>0</v>
      </c>
      <c r="E65" s="127">
        <f t="shared" si="2"/>
        <v>0</v>
      </c>
      <c r="F65" s="127">
        <f t="shared" si="3"/>
        <v>0</v>
      </c>
      <c r="G65" s="14"/>
      <c r="H65" s="39">
        <f t="shared" si="8"/>
        <v>589</v>
      </c>
      <c r="I65" s="31">
        <f t="shared" si="7"/>
        <v>48</v>
      </c>
      <c r="J65" s="40">
        <f>SUMIF($B$14:$B$733,T65,$D$14:$D$733)-SUM($J$18:J64)</f>
        <v>0</v>
      </c>
      <c r="K65" s="46">
        <f>SUMIF($B$14:$B$733,T65,$E$14:$E$733)-SUM($K$18:K64)</f>
        <v>0</v>
      </c>
      <c r="L65" s="41">
        <f t="shared" si="4"/>
        <v>0</v>
      </c>
      <c r="M65" s="41">
        <f t="shared" si="5"/>
        <v>0</v>
      </c>
      <c r="N65" s="14"/>
      <c r="O65" s="29"/>
      <c r="P65" s="29"/>
      <c r="Q65" s="61"/>
      <c r="R65" s="14"/>
      <c r="S65" s="14"/>
      <c r="T65" s="43" t="str">
        <f t="shared" si="6"/>
        <v>&lt;=589</v>
      </c>
    </row>
    <row r="66" spans="2:20" ht="15.75">
      <c r="B66" s="16">
        <v>53</v>
      </c>
      <c r="C66" s="126">
        <f t="shared" si="0"/>
        <v>0</v>
      </c>
      <c r="D66" s="127">
        <f t="shared" si="1"/>
        <v>0</v>
      </c>
      <c r="E66" s="127">
        <f t="shared" si="2"/>
        <v>0</v>
      </c>
      <c r="F66" s="127">
        <f t="shared" si="3"/>
        <v>0</v>
      </c>
      <c r="G66" s="14"/>
      <c r="H66" s="39">
        <f t="shared" si="8"/>
        <v>601</v>
      </c>
      <c r="I66" s="31">
        <f t="shared" si="7"/>
        <v>49</v>
      </c>
      <c r="J66" s="40">
        <f>SUMIF($B$14:$B$733,T66,$D$14:$D$733)-SUM($J$18:J65)</f>
        <v>0</v>
      </c>
      <c r="K66" s="46">
        <f>SUMIF($B$14:$B$733,T66,$E$14:$E$733)-SUM($K$18:K65)</f>
        <v>0</v>
      </c>
      <c r="L66" s="41">
        <f t="shared" si="4"/>
        <v>0</v>
      </c>
      <c r="M66" s="41">
        <f t="shared" si="5"/>
        <v>0</v>
      </c>
      <c r="N66" s="14"/>
      <c r="O66" s="29"/>
      <c r="P66" s="29"/>
      <c r="Q66" s="61"/>
      <c r="R66" s="14"/>
      <c r="S66" s="14"/>
      <c r="T66" s="43" t="str">
        <f t="shared" si="6"/>
        <v>&lt;=601</v>
      </c>
    </row>
    <row r="67" spans="2:20" ht="15.75">
      <c r="B67" s="16">
        <v>54</v>
      </c>
      <c r="C67" s="126">
        <f t="shared" si="0"/>
        <v>0</v>
      </c>
      <c r="D67" s="127">
        <f t="shared" si="1"/>
        <v>0</v>
      </c>
      <c r="E67" s="127">
        <f t="shared" si="2"/>
        <v>0</v>
      </c>
      <c r="F67" s="127">
        <f t="shared" si="3"/>
        <v>0</v>
      </c>
      <c r="G67" s="14"/>
      <c r="H67" s="39">
        <f t="shared" si="8"/>
        <v>613</v>
      </c>
      <c r="I67" s="31">
        <f t="shared" si="7"/>
        <v>50</v>
      </c>
      <c r="J67" s="40">
        <f>SUMIF($B$14:$B$733,T67,$D$14:$D$733)-SUM($J$18:J66)</f>
        <v>0</v>
      </c>
      <c r="K67" s="46">
        <f>SUMIF($B$14:$B$733,T67,$E$14:$E$733)-SUM($K$18:K66)</f>
        <v>0</v>
      </c>
      <c r="L67" s="41">
        <f t="shared" si="4"/>
        <v>0</v>
      </c>
      <c r="M67" s="41">
        <f t="shared" si="5"/>
        <v>0</v>
      </c>
      <c r="N67" s="14"/>
      <c r="O67" s="29"/>
      <c r="P67" s="29"/>
      <c r="Q67" s="61"/>
      <c r="R67" s="14"/>
      <c r="S67" s="14"/>
      <c r="T67" s="43" t="str">
        <f t="shared" si="6"/>
        <v>&lt;=613</v>
      </c>
    </row>
    <row r="68" spans="2:20" ht="15.75">
      <c r="B68" s="16">
        <v>55</v>
      </c>
      <c r="C68" s="126">
        <f t="shared" si="0"/>
        <v>0</v>
      </c>
      <c r="D68" s="127">
        <f t="shared" si="1"/>
        <v>0</v>
      </c>
      <c r="E68" s="127">
        <f t="shared" si="2"/>
        <v>0</v>
      </c>
      <c r="F68" s="127">
        <f t="shared" si="3"/>
        <v>0</v>
      </c>
      <c r="G68" s="14"/>
      <c r="H68" s="39">
        <f t="shared" si="8"/>
        <v>625</v>
      </c>
      <c r="I68" s="31">
        <f t="shared" si="7"/>
        <v>51</v>
      </c>
      <c r="J68" s="40">
        <f>SUMIF($B$14:$B$733,T68,$D$14:$D$733)-SUM($J$18:J67)</f>
        <v>0</v>
      </c>
      <c r="K68" s="46">
        <f>SUMIF($B$14:$B$733,T68,$E$14:$E$733)-SUM($K$18:K67)</f>
        <v>0</v>
      </c>
      <c r="L68" s="41">
        <f t="shared" si="4"/>
        <v>0</v>
      </c>
      <c r="M68" s="41">
        <f t="shared" si="5"/>
        <v>0</v>
      </c>
      <c r="N68" s="14"/>
      <c r="O68" s="29"/>
      <c r="P68" s="29"/>
      <c r="Q68" s="61"/>
      <c r="R68" s="14"/>
      <c r="S68" s="14"/>
      <c r="T68" s="43" t="str">
        <f t="shared" si="6"/>
        <v>&lt;=625</v>
      </c>
    </row>
    <row r="69" spans="2:20" ht="15.75">
      <c r="B69" s="16">
        <v>56</v>
      </c>
      <c r="C69" s="126">
        <f t="shared" si="0"/>
        <v>0</v>
      </c>
      <c r="D69" s="127">
        <f t="shared" si="1"/>
        <v>0</v>
      </c>
      <c r="E69" s="127">
        <f t="shared" si="2"/>
        <v>0</v>
      </c>
      <c r="F69" s="127">
        <f t="shared" si="3"/>
        <v>0</v>
      </c>
      <c r="G69" s="14"/>
      <c r="H69" s="39">
        <f t="shared" si="8"/>
        <v>637</v>
      </c>
      <c r="I69" s="31">
        <f t="shared" si="7"/>
        <v>52</v>
      </c>
      <c r="J69" s="40">
        <f>SUMIF($B$14:$B$733,T69,$D$14:$D$733)-SUM($J$18:J68)</f>
        <v>0</v>
      </c>
      <c r="K69" s="46">
        <f>SUMIF($B$14:$B$733,T69,$E$14:$E$733)-SUM($K$18:K68)</f>
        <v>0</v>
      </c>
      <c r="L69" s="41">
        <f t="shared" si="4"/>
        <v>0</v>
      </c>
      <c r="M69" s="41">
        <f t="shared" si="5"/>
        <v>0</v>
      </c>
      <c r="N69" s="14"/>
      <c r="O69" s="29"/>
      <c r="P69" s="29"/>
      <c r="Q69" s="61"/>
      <c r="R69" s="14"/>
      <c r="S69" s="14"/>
      <c r="T69" s="43" t="str">
        <f t="shared" si="6"/>
        <v>&lt;=637</v>
      </c>
    </row>
    <row r="70" spans="2:20" ht="15.75">
      <c r="B70" s="16">
        <v>57</v>
      </c>
      <c r="C70" s="126">
        <f t="shared" si="0"/>
        <v>0</v>
      </c>
      <c r="D70" s="127">
        <f t="shared" si="1"/>
        <v>0</v>
      </c>
      <c r="E70" s="127">
        <f t="shared" si="2"/>
        <v>0</v>
      </c>
      <c r="F70" s="127">
        <f t="shared" si="3"/>
        <v>0</v>
      </c>
      <c r="G70" s="14"/>
      <c r="H70" s="39">
        <f t="shared" si="8"/>
        <v>649</v>
      </c>
      <c r="I70" s="31">
        <f t="shared" si="7"/>
        <v>53</v>
      </c>
      <c r="J70" s="40">
        <f>SUMIF($B$14:$B$733,T70,$D$14:$D$733)-SUM($J$18:J69)</f>
        <v>0</v>
      </c>
      <c r="K70" s="46">
        <f>SUMIF($B$14:$B$733,T70,$E$14:$E$733)-SUM($K$18:K69)</f>
        <v>0</v>
      </c>
      <c r="L70" s="41">
        <f t="shared" si="4"/>
        <v>0</v>
      </c>
      <c r="M70" s="41">
        <f t="shared" si="5"/>
        <v>0</v>
      </c>
      <c r="N70" s="14"/>
      <c r="O70" s="29"/>
      <c r="P70" s="29"/>
      <c r="Q70" s="61"/>
      <c r="R70" s="14"/>
      <c r="S70" s="14"/>
      <c r="T70" s="43" t="str">
        <f t="shared" si="6"/>
        <v>&lt;=649</v>
      </c>
    </row>
    <row r="71" spans="2:20" ht="15.75">
      <c r="B71" s="16">
        <v>58</v>
      </c>
      <c r="C71" s="126">
        <f t="shared" si="0"/>
        <v>0</v>
      </c>
      <c r="D71" s="127">
        <f t="shared" si="1"/>
        <v>0</v>
      </c>
      <c r="E71" s="127">
        <f t="shared" si="2"/>
        <v>0</v>
      </c>
      <c r="F71" s="127">
        <f t="shared" si="3"/>
        <v>0</v>
      </c>
      <c r="G71" s="14"/>
      <c r="H71" s="39">
        <f t="shared" si="8"/>
        <v>661</v>
      </c>
      <c r="I71" s="31">
        <f t="shared" si="7"/>
        <v>54</v>
      </c>
      <c r="J71" s="40">
        <f>SUMIF($B$14:$B$733,T71,$D$14:$D$733)-SUM($J$18:J70)</f>
        <v>0</v>
      </c>
      <c r="K71" s="46">
        <f>SUMIF($B$14:$B$733,T71,$E$14:$E$733)-SUM($K$18:K70)</f>
        <v>0</v>
      </c>
      <c r="L71" s="41">
        <f t="shared" si="4"/>
        <v>0</v>
      </c>
      <c r="M71" s="41">
        <f t="shared" si="5"/>
        <v>0</v>
      </c>
      <c r="N71" s="14"/>
      <c r="O71" s="29"/>
      <c r="P71" s="29"/>
      <c r="Q71" s="61"/>
      <c r="R71" s="14"/>
      <c r="S71" s="14"/>
      <c r="T71" s="43" t="str">
        <f t="shared" si="6"/>
        <v>&lt;=661</v>
      </c>
    </row>
    <row r="72" spans="2:20" ht="15.75">
      <c r="B72" s="16">
        <v>59</v>
      </c>
      <c r="C72" s="126">
        <f t="shared" si="0"/>
        <v>0</v>
      </c>
      <c r="D72" s="127">
        <f t="shared" si="1"/>
        <v>0</v>
      </c>
      <c r="E72" s="127">
        <f t="shared" si="2"/>
        <v>0</v>
      </c>
      <c r="F72" s="127">
        <f t="shared" si="3"/>
        <v>0</v>
      </c>
      <c r="G72" s="14"/>
      <c r="H72" s="39">
        <f t="shared" si="8"/>
        <v>673</v>
      </c>
      <c r="I72" s="31">
        <f t="shared" si="7"/>
        <v>55</v>
      </c>
      <c r="J72" s="40">
        <f>SUMIF($B$14:$B$733,T72,$D$14:$D$733)-SUM($J$18:J71)</f>
        <v>0</v>
      </c>
      <c r="K72" s="46">
        <f>SUMIF($B$14:$B$733,T72,$E$14:$E$733)-SUM($K$18:K71)</f>
        <v>0</v>
      </c>
      <c r="L72" s="41">
        <f t="shared" si="4"/>
        <v>0</v>
      </c>
      <c r="M72" s="41">
        <f t="shared" si="5"/>
        <v>0</v>
      </c>
      <c r="N72" s="14"/>
      <c r="O72" s="29"/>
      <c r="P72" s="29"/>
      <c r="Q72" s="61"/>
      <c r="R72" s="14"/>
      <c r="S72" s="14"/>
      <c r="T72" s="43" t="str">
        <f t="shared" si="6"/>
        <v>&lt;=673</v>
      </c>
    </row>
    <row r="73" spans="2:20" ht="15.75">
      <c r="B73" s="16">
        <v>60</v>
      </c>
      <c r="C73" s="126">
        <f t="shared" si="0"/>
        <v>0</v>
      </c>
      <c r="D73" s="127">
        <f t="shared" si="1"/>
        <v>0</v>
      </c>
      <c r="E73" s="127">
        <f t="shared" si="2"/>
        <v>0</v>
      </c>
      <c r="F73" s="127">
        <f t="shared" si="3"/>
        <v>0</v>
      </c>
      <c r="G73" s="14"/>
      <c r="H73" s="39">
        <f t="shared" si="8"/>
        <v>685</v>
      </c>
      <c r="I73" s="31">
        <f t="shared" si="7"/>
        <v>56</v>
      </c>
      <c r="J73" s="40">
        <f>SUMIF($B$14:$B$733,T73,$D$14:$D$733)-SUM($J$18:J72)</f>
        <v>0</v>
      </c>
      <c r="K73" s="46">
        <f>SUMIF($B$14:$B$733,T73,$E$14:$E$733)-SUM($K$18:K72)</f>
        <v>0</v>
      </c>
      <c r="L73" s="41">
        <f t="shared" si="4"/>
        <v>0</v>
      </c>
      <c r="M73" s="41">
        <f t="shared" si="5"/>
        <v>0</v>
      </c>
      <c r="N73" s="14"/>
      <c r="O73" s="29"/>
      <c r="P73" s="29"/>
      <c r="Q73" s="61"/>
      <c r="R73" s="14"/>
      <c r="S73" s="14"/>
      <c r="T73" s="43" t="str">
        <f t="shared" si="6"/>
        <v>&lt;=685</v>
      </c>
    </row>
    <row r="74" spans="2:20" ht="15.75">
      <c r="B74" s="16">
        <v>61</v>
      </c>
      <c r="C74" s="126">
        <f t="shared" si="0"/>
        <v>0</v>
      </c>
      <c r="D74" s="127">
        <f t="shared" si="1"/>
        <v>0</v>
      </c>
      <c r="E74" s="127">
        <f t="shared" si="2"/>
        <v>0</v>
      </c>
      <c r="F74" s="127">
        <f t="shared" si="3"/>
        <v>0</v>
      </c>
      <c r="G74" s="14"/>
      <c r="H74" s="39">
        <f t="shared" si="8"/>
        <v>697</v>
      </c>
      <c r="I74" s="31">
        <f t="shared" si="7"/>
        <v>57</v>
      </c>
      <c r="J74" s="40">
        <f>SUMIF($B$14:$B$733,T74,$D$14:$D$733)-SUM($J$18:J73)</f>
        <v>0</v>
      </c>
      <c r="K74" s="46">
        <f>SUMIF($B$14:$B$733,T74,$E$14:$E$733)-SUM($K$18:K73)</f>
        <v>0</v>
      </c>
      <c r="L74" s="41">
        <f t="shared" si="4"/>
        <v>0</v>
      </c>
      <c r="M74" s="41">
        <f t="shared" si="5"/>
        <v>0</v>
      </c>
      <c r="N74" s="14"/>
      <c r="O74" s="29"/>
      <c r="P74" s="29"/>
      <c r="Q74" s="61"/>
      <c r="R74" s="14"/>
      <c r="S74" s="14"/>
      <c r="T74" s="43" t="str">
        <f t="shared" si="6"/>
        <v>&lt;=697</v>
      </c>
    </row>
    <row r="75" spans="2:20" ht="15.75">
      <c r="B75" s="16">
        <v>62</v>
      </c>
      <c r="C75" s="126">
        <f t="shared" si="0"/>
        <v>0</v>
      </c>
      <c r="D75" s="127">
        <f t="shared" si="1"/>
        <v>0</v>
      </c>
      <c r="E75" s="127">
        <f t="shared" si="2"/>
        <v>0</v>
      </c>
      <c r="F75" s="127">
        <f t="shared" si="3"/>
        <v>0</v>
      </c>
      <c r="G75" s="14"/>
      <c r="H75" s="39">
        <f t="shared" si="8"/>
        <v>709</v>
      </c>
      <c r="I75" s="31">
        <f t="shared" si="7"/>
        <v>58</v>
      </c>
      <c r="J75" s="40">
        <f>SUMIF($B$14:$B$733,T75,$D$14:$D$733)-SUM($J$18:J74)</f>
        <v>0</v>
      </c>
      <c r="K75" s="46">
        <f>SUMIF($B$14:$B$733,T75,$E$14:$E$733)-SUM($K$18:K74)</f>
        <v>0</v>
      </c>
      <c r="L75" s="41">
        <f t="shared" si="4"/>
        <v>0</v>
      </c>
      <c r="M75" s="41">
        <f t="shared" si="5"/>
        <v>0</v>
      </c>
      <c r="N75" s="14"/>
      <c r="O75" s="29"/>
      <c r="P75" s="29"/>
      <c r="Q75" s="61"/>
      <c r="R75" s="14"/>
      <c r="S75" s="14"/>
      <c r="T75" s="43" t="str">
        <f t="shared" si="6"/>
        <v>&lt;=709</v>
      </c>
    </row>
    <row r="76" spans="2:20" ht="15.75">
      <c r="B76" s="16">
        <v>63</v>
      </c>
      <c r="C76" s="126">
        <f t="shared" si="0"/>
        <v>0</v>
      </c>
      <c r="D76" s="127">
        <f t="shared" si="1"/>
        <v>0</v>
      </c>
      <c r="E76" s="127">
        <f t="shared" si="2"/>
        <v>0</v>
      </c>
      <c r="F76" s="127">
        <f t="shared" si="3"/>
        <v>0</v>
      </c>
      <c r="G76" s="14"/>
      <c r="H76" s="39">
        <f t="shared" si="8"/>
        <v>721</v>
      </c>
      <c r="I76" s="31">
        <f t="shared" si="7"/>
        <v>59</v>
      </c>
      <c r="J76" s="40">
        <f>SUMIF($B$14:$B$733,T76,$D$14:$D$733)-SUM($J$18:J75)</f>
        <v>0</v>
      </c>
      <c r="K76" s="46">
        <f>SUMIF($B$14:$B$733,T76,$E$14:$E$733)-SUM($K$18:K75)</f>
        <v>0</v>
      </c>
      <c r="L76" s="41">
        <f t="shared" si="4"/>
        <v>0</v>
      </c>
      <c r="M76" s="41">
        <f t="shared" si="5"/>
        <v>0</v>
      </c>
      <c r="N76" s="14"/>
      <c r="O76" s="29"/>
      <c r="P76" s="29"/>
      <c r="Q76" s="61"/>
      <c r="R76" s="14"/>
      <c r="S76" s="14"/>
      <c r="T76" s="43" t="str">
        <f t="shared" si="6"/>
        <v>&lt;=721</v>
      </c>
    </row>
    <row r="77" spans="2:20" ht="15.75">
      <c r="B77" s="16">
        <v>64</v>
      </c>
      <c r="C77" s="126">
        <f t="shared" si="0"/>
        <v>0</v>
      </c>
      <c r="D77" s="127">
        <f t="shared" si="1"/>
        <v>0</v>
      </c>
      <c r="E77" s="127">
        <f t="shared" si="2"/>
        <v>0</v>
      </c>
      <c r="F77" s="127">
        <f t="shared" si="3"/>
        <v>0</v>
      </c>
      <c r="G77" s="14"/>
      <c r="H77" s="39">
        <f t="shared" si="8"/>
        <v>733</v>
      </c>
      <c r="I77" s="31">
        <f t="shared" si="7"/>
        <v>60</v>
      </c>
      <c r="J77" s="40">
        <f>SUMIF($B$14:$B$733,T77,$D$14:$D$733)-SUM($J$18:J76)</f>
        <v>0</v>
      </c>
      <c r="K77" s="46">
        <f>SUMIF($B$14:$B$733,T77,$E$14:$E$733)-SUM($K$18:K76)</f>
        <v>0</v>
      </c>
      <c r="L77" s="41">
        <f t="shared" si="4"/>
        <v>0</v>
      </c>
      <c r="M77" s="41">
        <f t="shared" si="5"/>
        <v>0</v>
      </c>
      <c r="N77" s="14"/>
      <c r="O77" s="29"/>
      <c r="P77" s="29"/>
      <c r="Q77" s="61"/>
      <c r="R77" s="14"/>
      <c r="S77" s="14"/>
      <c r="T77" s="43" t="str">
        <f t="shared" si="6"/>
        <v>&lt;=733</v>
      </c>
    </row>
    <row r="78" spans="2:20" ht="15.75">
      <c r="B78" s="16">
        <v>65</v>
      </c>
      <c r="C78" s="126">
        <f t="shared" si="0"/>
        <v>0</v>
      </c>
      <c r="D78" s="127">
        <f t="shared" si="1"/>
        <v>0</v>
      </c>
      <c r="E78" s="127">
        <f t="shared" si="2"/>
        <v>0</v>
      </c>
      <c r="F78" s="127">
        <f t="shared" si="3"/>
        <v>0</v>
      </c>
      <c r="G78" s="14"/>
      <c r="H78" s="57"/>
      <c r="I78" s="55" t="s">
        <v>45</v>
      </c>
      <c r="J78" s="56">
        <v>0</v>
      </c>
      <c r="K78" s="56">
        <v>0</v>
      </c>
      <c r="L78" s="42"/>
      <c r="M78" s="56">
        <v>0</v>
      </c>
      <c r="N78" s="14"/>
      <c r="O78" s="14"/>
      <c r="P78" s="14"/>
      <c r="Q78" s="14"/>
      <c r="R78" s="14"/>
      <c r="S78" s="14"/>
      <c r="T78" s="14"/>
    </row>
    <row r="79" spans="2:21" ht="15.75">
      <c r="B79" s="16">
        <v>66</v>
      </c>
      <c r="C79" s="126">
        <f aca="true" t="shared" si="9" ref="C79:C142">IF(F78&gt;$C$7,$C$7,F78+D79)</f>
        <v>0</v>
      </c>
      <c r="D79" s="127">
        <f aca="true" t="shared" si="10" ref="D79:D142">+$C$5*F78/12</f>
        <v>0</v>
      </c>
      <c r="E79" s="127">
        <f t="shared" si="2"/>
        <v>0</v>
      </c>
      <c r="F79" s="127">
        <f t="shared" si="3"/>
        <v>0</v>
      </c>
      <c r="G79" s="14"/>
      <c r="H79" s="14"/>
      <c r="I79" s="14"/>
      <c r="J79" s="25"/>
      <c r="K79" s="14"/>
      <c r="L79" s="14"/>
      <c r="M79" s="14"/>
      <c r="N79" s="25"/>
      <c r="O79" s="14"/>
      <c r="P79" s="14"/>
      <c r="Q79" s="14"/>
      <c r="R79" s="14"/>
      <c r="S79" s="14"/>
      <c r="T79" s="14"/>
      <c r="U79" s="14"/>
    </row>
    <row r="80" spans="2:21" ht="15.75">
      <c r="B80" s="16">
        <v>67</v>
      </c>
      <c r="C80" s="126">
        <f t="shared" si="9"/>
        <v>0</v>
      </c>
      <c r="D80" s="127">
        <f t="shared" si="10"/>
        <v>0</v>
      </c>
      <c r="E80" s="127">
        <f aca="true" t="shared" si="11" ref="E80:E143">+C80-D80</f>
        <v>0</v>
      </c>
      <c r="F80" s="127">
        <f aca="true" t="shared" si="12" ref="F80:F143">+F79-E80</f>
        <v>0</v>
      </c>
      <c r="G80" s="14"/>
      <c r="I80" s="14"/>
      <c r="J80" s="25"/>
      <c r="K80" s="14"/>
      <c r="L80" s="14"/>
      <c r="M80" s="14"/>
      <c r="N80" s="25"/>
      <c r="O80" s="14"/>
      <c r="P80" s="14"/>
      <c r="Q80" s="14"/>
      <c r="R80" s="14"/>
      <c r="S80" s="14"/>
      <c r="T80" s="14"/>
      <c r="U80" s="14"/>
    </row>
    <row r="81" spans="2:21" ht="15.75">
      <c r="B81" s="16">
        <v>68</v>
      </c>
      <c r="C81" s="126">
        <f t="shared" si="9"/>
        <v>0</v>
      </c>
      <c r="D81" s="127">
        <f t="shared" si="10"/>
        <v>0</v>
      </c>
      <c r="E81" s="127">
        <f t="shared" si="11"/>
        <v>0</v>
      </c>
      <c r="F81" s="127">
        <f t="shared" si="12"/>
        <v>0</v>
      </c>
      <c r="G81" s="14"/>
      <c r="H81" s="14"/>
      <c r="P81" s="14"/>
      <c r="Q81" s="14"/>
      <c r="R81" s="14"/>
      <c r="S81" s="14"/>
      <c r="T81" s="14"/>
      <c r="U81" s="14"/>
    </row>
    <row r="82" spans="2:21" ht="15.75">
      <c r="B82" s="16">
        <v>69</v>
      </c>
      <c r="C82" s="126">
        <f t="shared" si="9"/>
        <v>0</v>
      </c>
      <c r="D82" s="127">
        <f t="shared" si="10"/>
        <v>0</v>
      </c>
      <c r="E82" s="127">
        <f t="shared" si="11"/>
        <v>0</v>
      </c>
      <c r="F82" s="127">
        <f t="shared" si="12"/>
        <v>0</v>
      </c>
      <c r="G82" s="14"/>
      <c r="P82" s="14"/>
      <c r="Q82" s="14"/>
      <c r="R82" s="14"/>
      <c r="S82" s="14"/>
      <c r="T82" s="14"/>
      <c r="U82" s="14"/>
    </row>
    <row r="83" spans="2:7" ht="15.75">
      <c r="B83" s="16">
        <v>70</v>
      </c>
      <c r="C83" s="126">
        <f t="shared" si="9"/>
        <v>0</v>
      </c>
      <c r="D83" s="127">
        <f t="shared" si="10"/>
        <v>0</v>
      </c>
      <c r="E83" s="127">
        <f t="shared" si="11"/>
        <v>0</v>
      </c>
      <c r="F83" s="127">
        <f t="shared" si="12"/>
        <v>0</v>
      </c>
      <c r="G83" s="14"/>
    </row>
    <row r="84" spans="2:7" ht="15.75">
      <c r="B84" s="16">
        <v>71</v>
      </c>
      <c r="C84" s="126">
        <f t="shared" si="9"/>
        <v>0</v>
      </c>
      <c r="D84" s="127">
        <f t="shared" si="10"/>
        <v>0</v>
      </c>
      <c r="E84" s="127">
        <f t="shared" si="11"/>
        <v>0</v>
      </c>
      <c r="F84" s="127">
        <f t="shared" si="12"/>
        <v>0</v>
      </c>
      <c r="G84" s="14"/>
    </row>
    <row r="85" spans="2:7" ht="15.75">
      <c r="B85" s="16">
        <v>72</v>
      </c>
      <c r="C85" s="126">
        <f t="shared" si="9"/>
        <v>0</v>
      </c>
      <c r="D85" s="127">
        <f t="shared" si="10"/>
        <v>0</v>
      </c>
      <c r="E85" s="127">
        <f t="shared" si="11"/>
        <v>0</v>
      </c>
      <c r="F85" s="127">
        <f t="shared" si="12"/>
        <v>0</v>
      </c>
      <c r="G85" s="14"/>
    </row>
    <row r="86" spans="2:7" ht="15.75">
      <c r="B86" s="16">
        <v>73</v>
      </c>
      <c r="C86" s="126">
        <f t="shared" si="9"/>
        <v>0</v>
      </c>
      <c r="D86" s="127">
        <f t="shared" si="10"/>
        <v>0</v>
      </c>
      <c r="E86" s="127">
        <f t="shared" si="11"/>
        <v>0</v>
      </c>
      <c r="F86" s="127">
        <f t="shared" si="12"/>
        <v>0</v>
      </c>
      <c r="G86" s="14"/>
    </row>
    <row r="87" spans="2:7" ht="15.75">
      <c r="B87" s="16">
        <v>74</v>
      </c>
      <c r="C87" s="126">
        <f t="shared" si="9"/>
        <v>0</v>
      </c>
      <c r="D87" s="127">
        <f t="shared" si="10"/>
        <v>0</v>
      </c>
      <c r="E87" s="127">
        <f t="shared" si="11"/>
        <v>0</v>
      </c>
      <c r="F87" s="127">
        <f t="shared" si="12"/>
        <v>0</v>
      </c>
      <c r="G87" s="14"/>
    </row>
    <row r="88" spans="2:7" ht="15.75">
      <c r="B88" s="16">
        <v>75</v>
      </c>
      <c r="C88" s="126">
        <f t="shared" si="9"/>
        <v>0</v>
      </c>
      <c r="D88" s="127">
        <f t="shared" si="10"/>
        <v>0</v>
      </c>
      <c r="E88" s="127">
        <f t="shared" si="11"/>
        <v>0</v>
      </c>
      <c r="F88" s="127">
        <f t="shared" si="12"/>
        <v>0</v>
      </c>
      <c r="G88" s="14"/>
    </row>
    <row r="89" spans="2:7" ht="15.75">
      <c r="B89" s="16">
        <v>76</v>
      </c>
      <c r="C89" s="126">
        <f t="shared" si="9"/>
        <v>0</v>
      </c>
      <c r="D89" s="127">
        <f t="shared" si="10"/>
        <v>0</v>
      </c>
      <c r="E89" s="127">
        <f t="shared" si="11"/>
        <v>0</v>
      </c>
      <c r="F89" s="127">
        <f t="shared" si="12"/>
        <v>0</v>
      </c>
      <c r="G89" s="14"/>
    </row>
    <row r="90" spans="2:7" ht="15.75">
      <c r="B90" s="16">
        <v>77</v>
      </c>
      <c r="C90" s="126">
        <f t="shared" si="9"/>
        <v>0</v>
      </c>
      <c r="D90" s="127">
        <f t="shared" si="10"/>
        <v>0</v>
      </c>
      <c r="E90" s="127">
        <f t="shared" si="11"/>
        <v>0</v>
      </c>
      <c r="F90" s="127">
        <f t="shared" si="12"/>
        <v>0</v>
      </c>
      <c r="G90" s="14"/>
    </row>
    <row r="91" spans="2:7" ht="15.75">
      <c r="B91" s="16">
        <v>78</v>
      </c>
      <c r="C91" s="126">
        <f t="shared" si="9"/>
        <v>0</v>
      </c>
      <c r="D91" s="127">
        <f t="shared" si="10"/>
        <v>0</v>
      </c>
      <c r="E91" s="127">
        <f t="shared" si="11"/>
        <v>0</v>
      </c>
      <c r="F91" s="127">
        <f t="shared" si="12"/>
        <v>0</v>
      </c>
      <c r="G91" s="14"/>
    </row>
    <row r="92" spans="2:7" ht="15.75">
      <c r="B92" s="16">
        <v>79</v>
      </c>
      <c r="C92" s="126">
        <f t="shared" si="9"/>
        <v>0</v>
      </c>
      <c r="D92" s="127">
        <f t="shared" si="10"/>
        <v>0</v>
      </c>
      <c r="E92" s="127">
        <f t="shared" si="11"/>
        <v>0</v>
      </c>
      <c r="F92" s="127">
        <f t="shared" si="12"/>
        <v>0</v>
      </c>
      <c r="G92" s="14"/>
    </row>
    <row r="93" spans="2:7" ht="15.75">
      <c r="B93" s="16">
        <v>80</v>
      </c>
      <c r="C93" s="126">
        <f t="shared" si="9"/>
        <v>0</v>
      </c>
      <c r="D93" s="127">
        <f t="shared" si="10"/>
        <v>0</v>
      </c>
      <c r="E93" s="127">
        <f t="shared" si="11"/>
        <v>0</v>
      </c>
      <c r="F93" s="127">
        <f t="shared" si="12"/>
        <v>0</v>
      </c>
      <c r="G93" s="14"/>
    </row>
    <row r="94" spans="2:14" ht="15.75">
      <c r="B94" s="16">
        <v>81</v>
      </c>
      <c r="C94" s="126">
        <f t="shared" si="9"/>
        <v>0</v>
      </c>
      <c r="D94" s="127">
        <f t="shared" si="10"/>
        <v>0</v>
      </c>
      <c r="E94" s="127">
        <f t="shared" si="11"/>
        <v>0</v>
      </c>
      <c r="F94" s="127">
        <f t="shared" si="12"/>
        <v>0</v>
      </c>
      <c r="G94" s="14"/>
      <c r="H94" s="14"/>
      <c r="I94" s="14"/>
      <c r="J94" s="14"/>
      <c r="K94" s="14"/>
      <c r="L94" s="14"/>
      <c r="M94" s="14"/>
      <c r="N94" s="14"/>
    </row>
    <row r="95" spans="2:14" ht="15.75">
      <c r="B95" s="16">
        <v>82</v>
      </c>
      <c r="C95" s="126">
        <f t="shared" si="9"/>
        <v>0</v>
      </c>
      <c r="D95" s="127">
        <f t="shared" si="10"/>
        <v>0</v>
      </c>
      <c r="E95" s="127">
        <f t="shared" si="11"/>
        <v>0</v>
      </c>
      <c r="F95" s="127">
        <f t="shared" si="12"/>
        <v>0</v>
      </c>
      <c r="G95" s="14"/>
      <c r="H95" s="14"/>
      <c r="I95" s="14"/>
      <c r="J95" s="14"/>
      <c r="K95" s="14"/>
      <c r="L95" s="14"/>
      <c r="M95" s="14"/>
      <c r="N95" s="14"/>
    </row>
    <row r="96" spans="2:14" ht="15.75">
      <c r="B96" s="16">
        <v>83</v>
      </c>
      <c r="C96" s="126">
        <f t="shared" si="9"/>
        <v>0</v>
      </c>
      <c r="D96" s="127">
        <f t="shared" si="10"/>
        <v>0</v>
      </c>
      <c r="E96" s="127">
        <f t="shared" si="11"/>
        <v>0</v>
      </c>
      <c r="F96" s="127">
        <f t="shared" si="12"/>
        <v>0</v>
      </c>
      <c r="G96" s="14"/>
      <c r="H96" s="14"/>
      <c r="I96" s="14"/>
      <c r="J96" s="14"/>
      <c r="K96" s="14"/>
      <c r="L96" s="14"/>
      <c r="M96" s="14"/>
      <c r="N96" s="14"/>
    </row>
    <row r="97" spans="2:14" ht="15.75">
      <c r="B97" s="16">
        <v>84</v>
      </c>
      <c r="C97" s="126">
        <f t="shared" si="9"/>
        <v>0</v>
      </c>
      <c r="D97" s="127">
        <f t="shared" si="10"/>
        <v>0</v>
      </c>
      <c r="E97" s="127">
        <f t="shared" si="11"/>
        <v>0</v>
      </c>
      <c r="F97" s="127">
        <f t="shared" si="12"/>
        <v>0</v>
      </c>
      <c r="G97" s="14"/>
      <c r="H97" s="14"/>
      <c r="I97" s="14"/>
      <c r="J97" s="14"/>
      <c r="K97" s="14"/>
      <c r="L97" s="14"/>
      <c r="M97" s="14"/>
      <c r="N97" s="14"/>
    </row>
    <row r="98" spans="2:14" ht="15.75">
      <c r="B98" s="16">
        <v>85</v>
      </c>
      <c r="C98" s="126">
        <f t="shared" si="9"/>
        <v>0</v>
      </c>
      <c r="D98" s="127">
        <f t="shared" si="10"/>
        <v>0</v>
      </c>
      <c r="E98" s="127">
        <f t="shared" si="11"/>
        <v>0</v>
      </c>
      <c r="F98" s="127">
        <f t="shared" si="12"/>
        <v>0</v>
      </c>
      <c r="G98" s="14"/>
      <c r="H98" s="14"/>
      <c r="I98" s="14"/>
      <c r="J98" s="14"/>
      <c r="K98" s="14"/>
      <c r="L98" s="14"/>
      <c r="M98" s="14"/>
      <c r="N98" s="14"/>
    </row>
    <row r="99" spans="1:6" ht="15.75">
      <c r="A99" s="29"/>
      <c r="B99" s="16">
        <v>86</v>
      </c>
      <c r="C99" s="126">
        <f t="shared" si="9"/>
        <v>0</v>
      </c>
      <c r="D99" s="127">
        <f t="shared" si="10"/>
        <v>0</v>
      </c>
      <c r="E99" s="127">
        <f t="shared" si="11"/>
        <v>0</v>
      </c>
      <c r="F99" s="127">
        <f t="shared" si="12"/>
        <v>0</v>
      </c>
    </row>
    <row r="100" spans="1:6" ht="15.75">
      <c r="A100" s="14"/>
      <c r="B100" s="16">
        <v>87</v>
      </c>
      <c r="C100" s="126">
        <f t="shared" si="9"/>
        <v>0</v>
      </c>
      <c r="D100" s="127">
        <f t="shared" si="10"/>
        <v>0</v>
      </c>
      <c r="E100" s="127">
        <f t="shared" si="11"/>
        <v>0</v>
      </c>
      <c r="F100" s="127">
        <f t="shared" si="12"/>
        <v>0</v>
      </c>
    </row>
    <row r="101" spans="1:6" ht="15.75">
      <c r="A101" s="14"/>
      <c r="B101" s="16">
        <v>88</v>
      </c>
      <c r="C101" s="126">
        <f t="shared" si="9"/>
        <v>0</v>
      </c>
      <c r="D101" s="127">
        <f t="shared" si="10"/>
        <v>0</v>
      </c>
      <c r="E101" s="127">
        <f t="shared" si="11"/>
        <v>0</v>
      </c>
      <c r="F101" s="127">
        <f t="shared" si="12"/>
        <v>0</v>
      </c>
    </row>
    <row r="102" spans="1:6" ht="15.75">
      <c r="A102" s="14"/>
      <c r="B102" s="16">
        <v>89</v>
      </c>
      <c r="C102" s="126">
        <f t="shared" si="9"/>
        <v>0</v>
      </c>
      <c r="D102" s="127">
        <f t="shared" si="10"/>
        <v>0</v>
      </c>
      <c r="E102" s="127">
        <f t="shared" si="11"/>
        <v>0</v>
      </c>
      <c r="F102" s="127">
        <f t="shared" si="12"/>
        <v>0</v>
      </c>
    </row>
    <row r="103" spans="1:6" ht="15.75">
      <c r="A103" s="14"/>
      <c r="B103" s="16">
        <v>90</v>
      </c>
      <c r="C103" s="126">
        <f t="shared" si="9"/>
        <v>0</v>
      </c>
      <c r="D103" s="127">
        <f t="shared" si="10"/>
        <v>0</v>
      </c>
      <c r="E103" s="127">
        <f t="shared" si="11"/>
        <v>0</v>
      </c>
      <c r="F103" s="127">
        <f t="shared" si="12"/>
        <v>0</v>
      </c>
    </row>
    <row r="104" spans="1:6" ht="15.75">
      <c r="A104" s="14"/>
      <c r="B104" s="16">
        <v>91</v>
      </c>
      <c r="C104" s="126">
        <f t="shared" si="9"/>
        <v>0</v>
      </c>
      <c r="D104" s="127">
        <f t="shared" si="10"/>
        <v>0</v>
      </c>
      <c r="E104" s="127">
        <f t="shared" si="11"/>
        <v>0</v>
      </c>
      <c r="F104" s="127">
        <f t="shared" si="12"/>
        <v>0</v>
      </c>
    </row>
    <row r="105" spans="1:6" ht="15.75">
      <c r="A105" s="14"/>
      <c r="B105" s="16">
        <v>92</v>
      </c>
      <c r="C105" s="126">
        <f t="shared" si="9"/>
        <v>0</v>
      </c>
      <c r="D105" s="127">
        <f t="shared" si="10"/>
        <v>0</v>
      </c>
      <c r="E105" s="127">
        <f t="shared" si="11"/>
        <v>0</v>
      </c>
      <c r="F105" s="127">
        <f t="shared" si="12"/>
        <v>0</v>
      </c>
    </row>
    <row r="106" spans="1:6" ht="15.75">
      <c r="A106" s="14"/>
      <c r="B106" s="16">
        <v>93</v>
      </c>
      <c r="C106" s="126">
        <f t="shared" si="9"/>
        <v>0</v>
      </c>
      <c r="D106" s="127">
        <f t="shared" si="10"/>
        <v>0</v>
      </c>
      <c r="E106" s="127">
        <f t="shared" si="11"/>
        <v>0</v>
      </c>
      <c r="F106" s="127">
        <f t="shared" si="12"/>
        <v>0</v>
      </c>
    </row>
    <row r="107" spans="1:6" ht="15.75">
      <c r="A107" s="14"/>
      <c r="B107" s="16">
        <v>94</v>
      </c>
      <c r="C107" s="126">
        <f t="shared" si="9"/>
        <v>0</v>
      </c>
      <c r="D107" s="127">
        <f t="shared" si="10"/>
        <v>0</v>
      </c>
      <c r="E107" s="127">
        <f t="shared" si="11"/>
        <v>0</v>
      </c>
      <c r="F107" s="127">
        <f t="shared" si="12"/>
        <v>0</v>
      </c>
    </row>
    <row r="108" spans="1:6" ht="15.75">
      <c r="A108" s="14"/>
      <c r="B108" s="16">
        <v>95</v>
      </c>
      <c r="C108" s="126">
        <f t="shared" si="9"/>
        <v>0</v>
      </c>
      <c r="D108" s="127">
        <f t="shared" si="10"/>
        <v>0</v>
      </c>
      <c r="E108" s="127">
        <f t="shared" si="11"/>
        <v>0</v>
      </c>
      <c r="F108" s="127">
        <f t="shared" si="12"/>
        <v>0</v>
      </c>
    </row>
    <row r="109" spans="1:6" ht="15.75">
      <c r="A109" s="14"/>
      <c r="B109" s="16">
        <v>96</v>
      </c>
      <c r="C109" s="126">
        <f t="shared" si="9"/>
        <v>0</v>
      </c>
      <c r="D109" s="127">
        <f t="shared" si="10"/>
        <v>0</v>
      </c>
      <c r="E109" s="127">
        <f t="shared" si="11"/>
        <v>0</v>
      </c>
      <c r="F109" s="127">
        <f t="shared" si="12"/>
        <v>0</v>
      </c>
    </row>
    <row r="110" spans="1:6" ht="15.75">
      <c r="A110" s="14"/>
      <c r="B110" s="16">
        <v>97</v>
      </c>
      <c r="C110" s="126">
        <f t="shared" si="9"/>
        <v>0</v>
      </c>
      <c r="D110" s="127">
        <f t="shared" si="10"/>
        <v>0</v>
      </c>
      <c r="E110" s="127">
        <f t="shared" si="11"/>
        <v>0</v>
      </c>
      <c r="F110" s="127">
        <f t="shared" si="12"/>
        <v>0</v>
      </c>
    </row>
    <row r="111" spans="1:6" ht="15.75">
      <c r="A111" s="14"/>
      <c r="B111" s="16">
        <v>98</v>
      </c>
      <c r="C111" s="126">
        <f t="shared" si="9"/>
        <v>0</v>
      </c>
      <c r="D111" s="127">
        <f t="shared" si="10"/>
        <v>0</v>
      </c>
      <c r="E111" s="127">
        <f t="shared" si="11"/>
        <v>0</v>
      </c>
      <c r="F111" s="127">
        <f t="shared" si="12"/>
        <v>0</v>
      </c>
    </row>
    <row r="112" spans="1:6" ht="15.75">
      <c r="A112" s="14"/>
      <c r="B112" s="16">
        <v>99</v>
      </c>
      <c r="C112" s="126">
        <f t="shared" si="9"/>
        <v>0</v>
      </c>
      <c r="D112" s="127">
        <f t="shared" si="10"/>
        <v>0</v>
      </c>
      <c r="E112" s="127">
        <f t="shared" si="11"/>
        <v>0</v>
      </c>
      <c r="F112" s="127">
        <f t="shared" si="12"/>
        <v>0</v>
      </c>
    </row>
    <row r="113" spans="1:6" ht="15.75">
      <c r="A113" s="14"/>
      <c r="B113" s="16">
        <v>100</v>
      </c>
      <c r="C113" s="126">
        <f t="shared" si="9"/>
        <v>0</v>
      </c>
      <c r="D113" s="127">
        <f t="shared" si="10"/>
        <v>0</v>
      </c>
      <c r="E113" s="127">
        <f t="shared" si="11"/>
        <v>0</v>
      </c>
      <c r="F113" s="127">
        <f t="shared" si="12"/>
        <v>0</v>
      </c>
    </row>
    <row r="114" spans="1:6" ht="15.75">
      <c r="A114" s="14"/>
      <c r="B114" s="16">
        <v>101</v>
      </c>
      <c r="C114" s="126">
        <f t="shared" si="9"/>
        <v>0</v>
      </c>
      <c r="D114" s="127">
        <f t="shared" si="10"/>
        <v>0</v>
      </c>
      <c r="E114" s="127">
        <f t="shared" si="11"/>
        <v>0</v>
      </c>
      <c r="F114" s="127">
        <f t="shared" si="12"/>
        <v>0</v>
      </c>
    </row>
    <row r="115" spans="2:6" ht="15.75">
      <c r="B115" s="16">
        <v>102</v>
      </c>
      <c r="C115" s="126">
        <f t="shared" si="9"/>
        <v>0</v>
      </c>
      <c r="D115" s="127">
        <f t="shared" si="10"/>
        <v>0</v>
      </c>
      <c r="E115" s="127">
        <f t="shared" si="11"/>
        <v>0</v>
      </c>
      <c r="F115" s="127">
        <f t="shared" si="12"/>
        <v>0</v>
      </c>
    </row>
    <row r="116" spans="2:6" ht="15.75">
      <c r="B116" s="16">
        <v>103</v>
      </c>
      <c r="C116" s="126">
        <f t="shared" si="9"/>
        <v>0</v>
      </c>
      <c r="D116" s="127">
        <f t="shared" si="10"/>
        <v>0</v>
      </c>
      <c r="E116" s="127">
        <f t="shared" si="11"/>
        <v>0</v>
      </c>
      <c r="F116" s="127">
        <f t="shared" si="12"/>
        <v>0</v>
      </c>
    </row>
    <row r="117" spans="2:6" ht="15.75">
      <c r="B117" s="16">
        <v>104</v>
      </c>
      <c r="C117" s="126">
        <f t="shared" si="9"/>
        <v>0</v>
      </c>
      <c r="D117" s="127">
        <f t="shared" si="10"/>
        <v>0</v>
      </c>
      <c r="E117" s="127">
        <f t="shared" si="11"/>
        <v>0</v>
      </c>
      <c r="F117" s="127">
        <f t="shared" si="12"/>
        <v>0</v>
      </c>
    </row>
    <row r="118" spans="2:6" ht="15.75">
      <c r="B118" s="16">
        <v>105</v>
      </c>
      <c r="C118" s="126">
        <f t="shared" si="9"/>
        <v>0</v>
      </c>
      <c r="D118" s="127">
        <f t="shared" si="10"/>
        <v>0</v>
      </c>
      <c r="E118" s="127">
        <f t="shared" si="11"/>
        <v>0</v>
      </c>
      <c r="F118" s="127">
        <f t="shared" si="12"/>
        <v>0</v>
      </c>
    </row>
    <row r="119" spans="2:6" ht="15.75">
      <c r="B119" s="16">
        <v>106</v>
      </c>
      <c r="C119" s="126">
        <f t="shared" si="9"/>
        <v>0</v>
      </c>
      <c r="D119" s="127">
        <f t="shared" si="10"/>
        <v>0</v>
      </c>
      <c r="E119" s="127">
        <f t="shared" si="11"/>
        <v>0</v>
      </c>
      <c r="F119" s="127">
        <f t="shared" si="12"/>
        <v>0</v>
      </c>
    </row>
    <row r="120" spans="2:6" ht="15.75">
      <c r="B120" s="16">
        <v>107</v>
      </c>
      <c r="C120" s="126">
        <f t="shared" si="9"/>
        <v>0</v>
      </c>
      <c r="D120" s="127">
        <f t="shared" si="10"/>
        <v>0</v>
      </c>
      <c r="E120" s="127">
        <f t="shared" si="11"/>
        <v>0</v>
      </c>
      <c r="F120" s="127">
        <f t="shared" si="12"/>
        <v>0</v>
      </c>
    </row>
    <row r="121" spans="2:6" ht="15.75">
      <c r="B121" s="16">
        <v>108</v>
      </c>
      <c r="C121" s="126">
        <f t="shared" si="9"/>
        <v>0</v>
      </c>
      <c r="D121" s="127">
        <f t="shared" si="10"/>
        <v>0</v>
      </c>
      <c r="E121" s="127">
        <f t="shared" si="11"/>
        <v>0</v>
      </c>
      <c r="F121" s="127">
        <f t="shared" si="12"/>
        <v>0</v>
      </c>
    </row>
    <row r="122" spans="2:6" ht="15.75">
      <c r="B122" s="16">
        <v>109</v>
      </c>
      <c r="C122" s="126">
        <f t="shared" si="9"/>
        <v>0</v>
      </c>
      <c r="D122" s="127">
        <f t="shared" si="10"/>
        <v>0</v>
      </c>
      <c r="E122" s="127">
        <f t="shared" si="11"/>
        <v>0</v>
      </c>
      <c r="F122" s="127">
        <f t="shared" si="12"/>
        <v>0</v>
      </c>
    </row>
    <row r="123" spans="2:6" ht="15.75">
      <c r="B123" s="16">
        <v>110</v>
      </c>
      <c r="C123" s="126">
        <f t="shared" si="9"/>
        <v>0</v>
      </c>
      <c r="D123" s="127">
        <f t="shared" si="10"/>
        <v>0</v>
      </c>
      <c r="E123" s="127">
        <f t="shared" si="11"/>
        <v>0</v>
      </c>
      <c r="F123" s="127">
        <f t="shared" si="12"/>
        <v>0</v>
      </c>
    </row>
    <row r="124" spans="2:6" ht="15.75">
      <c r="B124" s="16">
        <v>111</v>
      </c>
      <c r="C124" s="126">
        <f t="shared" si="9"/>
        <v>0</v>
      </c>
      <c r="D124" s="127">
        <f t="shared" si="10"/>
        <v>0</v>
      </c>
      <c r="E124" s="127">
        <f t="shared" si="11"/>
        <v>0</v>
      </c>
      <c r="F124" s="127">
        <f t="shared" si="12"/>
        <v>0</v>
      </c>
    </row>
    <row r="125" spans="2:6" ht="15.75">
      <c r="B125" s="16">
        <v>112</v>
      </c>
      <c r="C125" s="126">
        <f t="shared" si="9"/>
        <v>0</v>
      </c>
      <c r="D125" s="127">
        <f t="shared" si="10"/>
        <v>0</v>
      </c>
      <c r="E125" s="127">
        <f t="shared" si="11"/>
        <v>0</v>
      </c>
      <c r="F125" s="127">
        <f t="shared" si="12"/>
        <v>0</v>
      </c>
    </row>
    <row r="126" spans="2:6" ht="15.75">
      <c r="B126" s="16">
        <v>113</v>
      </c>
      <c r="C126" s="126">
        <f t="shared" si="9"/>
        <v>0</v>
      </c>
      <c r="D126" s="127">
        <f t="shared" si="10"/>
        <v>0</v>
      </c>
      <c r="E126" s="127">
        <f t="shared" si="11"/>
        <v>0</v>
      </c>
      <c r="F126" s="127">
        <f t="shared" si="12"/>
        <v>0</v>
      </c>
    </row>
    <row r="127" spans="2:6" ht="15.75">
      <c r="B127" s="16">
        <v>114</v>
      </c>
      <c r="C127" s="126">
        <f t="shared" si="9"/>
        <v>0</v>
      </c>
      <c r="D127" s="127">
        <f t="shared" si="10"/>
        <v>0</v>
      </c>
      <c r="E127" s="127">
        <f t="shared" si="11"/>
        <v>0</v>
      </c>
      <c r="F127" s="127">
        <f t="shared" si="12"/>
        <v>0</v>
      </c>
    </row>
    <row r="128" spans="2:6" ht="15.75">
      <c r="B128" s="16">
        <v>115</v>
      </c>
      <c r="C128" s="126">
        <f t="shared" si="9"/>
        <v>0</v>
      </c>
      <c r="D128" s="127">
        <f t="shared" si="10"/>
        <v>0</v>
      </c>
      <c r="E128" s="127">
        <f t="shared" si="11"/>
        <v>0</v>
      </c>
      <c r="F128" s="127">
        <f t="shared" si="12"/>
        <v>0</v>
      </c>
    </row>
    <row r="129" spans="2:6" ht="15.75">
      <c r="B129" s="16">
        <v>116</v>
      </c>
      <c r="C129" s="126">
        <f t="shared" si="9"/>
        <v>0</v>
      </c>
      <c r="D129" s="127">
        <f t="shared" si="10"/>
        <v>0</v>
      </c>
      <c r="E129" s="127">
        <f t="shared" si="11"/>
        <v>0</v>
      </c>
      <c r="F129" s="127">
        <f t="shared" si="12"/>
        <v>0</v>
      </c>
    </row>
    <row r="130" spans="2:6" ht="15.75">
      <c r="B130" s="16">
        <v>117</v>
      </c>
      <c r="C130" s="126">
        <f t="shared" si="9"/>
        <v>0</v>
      </c>
      <c r="D130" s="127">
        <f t="shared" si="10"/>
        <v>0</v>
      </c>
      <c r="E130" s="127">
        <f t="shared" si="11"/>
        <v>0</v>
      </c>
      <c r="F130" s="127">
        <f t="shared" si="12"/>
        <v>0</v>
      </c>
    </row>
    <row r="131" spans="2:6" ht="15.75">
      <c r="B131" s="16">
        <v>118</v>
      </c>
      <c r="C131" s="126">
        <f t="shared" si="9"/>
        <v>0</v>
      </c>
      <c r="D131" s="127">
        <f t="shared" si="10"/>
        <v>0</v>
      </c>
      <c r="E131" s="127">
        <f t="shared" si="11"/>
        <v>0</v>
      </c>
      <c r="F131" s="127">
        <f t="shared" si="12"/>
        <v>0</v>
      </c>
    </row>
    <row r="132" spans="2:6" ht="15.75">
      <c r="B132" s="16">
        <v>119</v>
      </c>
      <c r="C132" s="126">
        <f t="shared" si="9"/>
        <v>0</v>
      </c>
      <c r="D132" s="127">
        <f t="shared" si="10"/>
        <v>0</v>
      </c>
      <c r="E132" s="127">
        <f t="shared" si="11"/>
        <v>0</v>
      </c>
      <c r="F132" s="127">
        <f t="shared" si="12"/>
        <v>0</v>
      </c>
    </row>
    <row r="133" spans="2:6" ht="15.75">
      <c r="B133" s="16">
        <v>120</v>
      </c>
      <c r="C133" s="126">
        <f t="shared" si="9"/>
        <v>0</v>
      </c>
      <c r="D133" s="127">
        <f t="shared" si="10"/>
        <v>0</v>
      </c>
      <c r="E133" s="127">
        <f t="shared" si="11"/>
        <v>0</v>
      </c>
      <c r="F133" s="127">
        <f t="shared" si="12"/>
        <v>0</v>
      </c>
    </row>
    <row r="134" spans="2:6" ht="15.75">
      <c r="B134" s="16">
        <v>121</v>
      </c>
      <c r="C134" s="126">
        <f t="shared" si="9"/>
        <v>0</v>
      </c>
      <c r="D134" s="127">
        <f t="shared" si="10"/>
        <v>0</v>
      </c>
      <c r="E134" s="127">
        <f t="shared" si="11"/>
        <v>0</v>
      </c>
      <c r="F134" s="127">
        <f t="shared" si="12"/>
        <v>0</v>
      </c>
    </row>
    <row r="135" spans="2:6" ht="15.75">
      <c r="B135" s="16">
        <v>122</v>
      </c>
      <c r="C135" s="126">
        <f t="shared" si="9"/>
        <v>0</v>
      </c>
      <c r="D135" s="127">
        <f t="shared" si="10"/>
        <v>0</v>
      </c>
      <c r="E135" s="127">
        <f t="shared" si="11"/>
        <v>0</v>
      </c>
      <c r="F135" s="127">
        <f t="shared" si="12"/>
        <v>0</v>
      </c>
    </row>
    <row r="136" spans="2:6" ht="15.75">
      <c r="B136" s="16">
        <v>123</v>
      </c>
      <c r="C136" s="126">
        <f t="shared" si="9"/>
        <v>0</v>
      </c>
      <c r="D136" s="127">
        <f t="shared" si="10"/>
        <v>0</v>
      </c>
      <c r="E136" s="127">
        <f t="shared" si="11"/>
        <v>0</v>
      </c>
      <c r="F136" s="127">
        <f t="shared" si="12"/>
        <v>0</v>
      </c>
    </row>
    <row r="137" spans="2:6" ht="15.75">
      <c r="B137" s="16">
        <v>124</v>
      </c>
      <c r="C137" s="126">
        <f t="shared" si="9"/>
        <v>0</v>
      </c>
      <c r="D137" s="127">
        <f t="shared" si="10"/>
        <v>0</v>
      </c>
      <c r="E137" s="127">
        <f t="shared" si="11"/>
        <v>0</v>
      </c>
      <c r="F137" s="127">
        <f t="shared" si="12"/>
        <v>0</v>
      </c>
    </row>
    <row r="138" spans="2:6" ht="15.75">
      <c r="B138" s="16">
        <v>125</v>
      </c>
      <c r="C138" s="126">
        <f t="shared" si="9"/>
        <v>0</v>
      </c>
      <c r="D138" s="127">
        <f t="shared" si="10"/>
        <v>0</v>
      </c>
      <c r="E138" s="127">
        <f t="shared" si="11"/>
        <v>0</v>
      </c>
      <c r="F138" s="127">
        <f t="shared" si="12"/>
        <v>0</v>
      </c>
    </row>
    <row r="139" spans="2:6" ht="15.75">
      <c r="B139" s="16">
        <v>126</v>
      </c>
      <c r="C139" s="126">
        <f t="shared" si="9"/>
        <v>0</v>
      </c>
      <c r="D139" s="127">
        <f t="shared" si="10"/>
        <v>0</v>
      </c>
      <c r="E139" s="127">
        <f t="shared" si="11"/>
        <v>0</v>
      </c>
      <c r="F139" s="127">
        <f t="shared" si="12"/>
        <v>0</v>
      </c>
    </row>
    <row r="140" spans="2:6" ht="15.75">
      <c r="B140" s="16">
        <v>127</v>
      </c>
      <c r="C140" s="126">
        <f t="shared" si="9"/>
        <v>0</v>
      </c>
      <c r="D140" s="127">
        <f t="shared" si="10"/>
        <v>0</v>
      </c>
      <c r="E140" s="127">
        <f t="shared" si="11"/>
        <v>0</v>
      </c>
      <c r="F140" s="127">
        <f t="shared" si="12"/>
        <v>0</v>
      </c>
    </row>
    <row r="141" spans="2:6" ht="15.75">
      <c r="B141" s="16">
        <v>128</v>
      </c>
      <c r="C141" s="126">
        <f t="shared" si="9"/>
        <v>0</v>
      </c>
      <c r="D141" s="127">
        <f t="shared" si="10"/>
        <v>0</v>
      </c>
      <c r="E141" s="127">
        <f t="shared" si="11"/>
        <v>0</v>
      </c>
      <c r="F141" s="127">
        <f t="shared" si="12"/>
        <v>0</v>
      </c>
    </row>
    <row r="142" spans="2:6" ht="15.75">
      <c r="B142" s="16">
        <v>129</v>
      </c>
      <c r="C142" s="126">
        <f t="shared" si="9"/>
        <v>0</v>
      </c>
      <c r="D142" s="127">
        <f t="shared" si="10"/>
        <v>0</v>
      </c>
      <c r="E142" s="127">
        <f t="shared" si="11"/>
        <v>0</v>
      </c>
      <c r="F142" s="127">
        <f t="shared" si="12"/>
        <v>0</v>
      </c>
    </row>
    <row r="143" spans="2:6" ht="15.75">
      <c r="B143" s="16">
        <v>130</v>
      </c>
      <c r="C143" s="126">
        <f aca="true" t="shared" si="13" ref="C143:C206">IF(F142&gt;$C$7,$C$7,F142+D143)</f>
        <v>0</v>
      </c>
      <c r="D143" s="127">
        <f aca="true" t="shared" si="14" ref="D143:D206">+$C$5*F142/12</f>
        <v>0</v>
      </c>
      <c r="E143" s="127">
        <f t="shared" si="11"/>
        <v>0</v>
      </c>
      <c r="F143" s="127">
        <f t="shared" si="12"/>
        <v>0</v>
      </c>
    </row>
    <row r="144" spans="2:6" ht="15.75">
      <c r="B144" s="16">
        <v>131</v>
      </c>
      <c r="C144" s="126">
        <f t="shared" si="13"/>
        <v>0</v>
      </c>
      <c r="D144" s="127">
        <f t="shared" si="14"/>
        <v>0</v>
      </c>
      <c r="E144" s="127">
        <f aca="true" t="shared" si="15" ref="E144:E207">+C144-D144</f>
        <v>0</v>
      </c>
      <c r="F144" s="127">
        <f aca="true" t="shared" si="16" ref="F144:F207">+F143-E144</f>
        <v>0</v>
      </c>
    </row>
    <row r="145" spans="2:6" ht="15.75">
      <c r="B145" s="16">
        <v>132</v>
      </c>
      <c r="C145" s="126">
        <f t="shared" si="13"/>
        <v>0</v>
      </c>
      <c r="D145" s="127">
        <f t="shared" si="14"/>
        <v>0</v>
      </c>
      <c r="E145" s="127">
        <f t="shared" si="15"/>
        <v>0</v>
      </c>
      <c r="F145" s="127">
        <f t="shared" si="16"/>
        <v>0</v>
      </c>
    </row>
    <row r="146" spans="2:6" ht="15.75">
      <c r="B146" s="16">
        <v>133</v>
      </c>
      <c r="C146" s="126">
        <f t="shared" si="13"/>
        <v>0</v>
      </c>
      <c r="D146" s="127">
        <f t="shared" si="14"/>
        <v>0</v>
      </c>
      <c r="E146" s="127">
        <f t="shared" si="15"/>
        <v>0</v>
      </c>
      <c r="F146" s="127">
        <f t="shared" si="16"/>
        <v>0</v>
      </c>
    </row>
    <row r="147" spans="2:6" ht="15.75">
      <c r="B147" s="16">
        <v>134</v>
      </c>
      <c r="C147" s="126">
        <f t="shared" si="13"/>
        <v>0</v>
      </c>
      <c r="D147" s="127">
        <f t="shared" si="14"/>
        <v>0</v>
      </c>
      <c r="E147" s="127">
        <f t="shared" si="15"/>
        <v>0</v>
      </c>
      <c r="F147" s="127">
        <f t="shared" si="16"/>
        <v>0</v>
      </c>
    </row>
    <row r="148" spans="2:6" ht="15.75">
      <c r="B148" s="16">
        <v>135</v>
      </c>
      <c r="C148" s="126">
        <f t="shared" si="13"/>
        <v>0</v>
      </c>
      <c r="D148" s="127">
        <f t="shared" si="14"/>
        <v>0</v>
      </c>
      <c r="E148" s="127">
        <f t="shared" si="15"/>
        <v>0</v>
      </c>
      <c r="F148" s="127">
        <f t="shared" si="16"/>
        <v>0</v>
      </c>
    </row>
    <row r="149" spans="2:6" ht="15.75">
      <c r="B149" s="16">
        <v>136</v>
      </c>
      <c r="C149" s="126">
        <f t="shared" si="13"/>
        <v>0</v>
      </c>
      <c r="D149" s="127">
        <f t="shared" si="14"/>
        <v>0</v>
      </c>
      <c r="E149" s="127">
        <f t="shared" si="15"/>
        <v>0</v>
      </c>
      <c r="F149" s="127">
        <f t="shared" si="16"/>
        <v>0</v>
      </c>
    </row>
    <row r="150" spans="2:6" ht="15.75">
      <c r="B150" s="16">
        <v>137</v>
      </c>
      <c r="C150" s="126">
        <f t="shared" si="13"/>
        <v>0</v>
      </c>
      <c r="D150" s="127">
        <f t="shared" si="14"/>
        <v>0</v>
      </c>
      <c r="E150" s="127">
        <f t="shared" si="15"/>
        <v>0</v>
      </c>
      <c r="F150" s="127">
        <f t="shared" si="16"/>
        <v>0</v>
      </c>
    </row>
    <row r="151" spans="2:6" ht="15.75">
      <c r="B151" s="16">
        <v>138</v>
      </c>
      <c r="C151" s="126">
        <f t="shared" si="13"/>
        <v>0</v>
      </c>
      <c r="D151" s="127">
        <f t="shared" si="14"/>
        <v>0</v>
      </c>
      <c r="E151" s="127">
        <f t="shared" si="15"/>
        <v>0</v>
      </c>
      <c r="F151" s="127">
        <f t="shared" si="16"/>
        <v>0</v>
      </c>
    </row>
    <row r="152" spans="2:6" ht="15.75">
      <c r="B152" s="16">
        <v>139</v>
      </c>
      <c r="C152" s="126">
        <f t="shared" si="13"/>
        <v>0</v>
      </c>
      <c r="D152" s="127">
        <f t="shared" si="14"/>
        <v>0</v>
      </c>
      <c r="E152" s="127">
        <f t="shared" si="15"/>
        <v>0</v>
      </c>
      <c r="F152" s="127">
        <f t="shared" si="16"/>
        <v>0</v>
      </c>
    </row>
    <row r="153" spans="2:6" ht="15.75">
      <c r="B153" s="16">
        <v>140</v>
      </c>
      <c r="C153" s="126">
        <f t="shared" si="13"/>
        <v>0</v>
      </c>
      <c r="D153" s="127">
        <f t="shared" si="14"/>
        <v>0</v>
      </c>
      <c r="E153" s="127">
        <f t="shared" si="15"/>
        <v>0</v>
      </c>
      <c r="F153" s="127">
        <f t="shared" si="16"/>
        <v>0</v>
      </c>
    </row>
    <row r="154" spans="2:6" ht="15.75">
      <c r="B154" s="16">
        <v>141</v>
      </c>
      <c r="C154" s="126">
        <f t="shared" si="13"/>
        <v>0</v>
      </c>
      <c r="D154" s="127">
        <f t="shared" si="14"/>
        <v>0</v>
      </c>
      <c r="E154" s="127">
        <f t="shared" si="15"/>
        <v>0</v>
      </c>
      <c r="F154" s="127">
        <f t="shared" si="16"/>
        <v>0</v>
      </c>
    </row>
    <row r="155" spans="2:6" ht="15.75">
      <c r="B155" s="16">
        <v>142</v>
      </c>
      <c r="C155" s="126">
        <f t="shared" si="13"/>
        <v>0</v>
      </c>
      <c r="D155" s="127">
        <f t="shared" si="14"/>
        <v>0</v>
      </c>
      <c r="E155" s="127">
        <f t="shared" si="15"/>
        <v>0</v>
      </c>
      <c r="F155" s="127">
        <f t="shared" si="16"/>
        <v>0</v>
      </c>
    </row>
    <row r="156" spans="2:6" ht="15.75">
      <c r="B156" s="16">
        <v>143</v>
      </c>
      <c r="C156" s="126">
        <f t="shared" si="13"/>
        <v>0</v>
      </c>
      <c r="D156" s="127">
        <f t="shared" si="14"/>
        <v>0</v>
      </c>
      <c r="E156" s="127">
        <f t="shared" si="15"/>
        <v>0</v>
      </c>
      <c r="F156" s="127">
        <f t="shared" si="16"/>
        <v>0</v>
      </c>
    </row>
    <row r="157" spans="2:6" ht="15.75">
      <c r="B157" s="16">
        <v>144</v>
      </c>
      <c r="C157" s="126">
        <f t="shared" si="13"/>
        <v>0</v>
      </c>
      <c r="D157" s="127">
        <f t="shared" si="14"/>
        <v>0</v>
      </c>
      <c r="E157" s="127">
        <f t="shared" si="15"/>
        <v>0</v>
      </c>
      <c r="F157" s="127">
        <f t="shared" si="16"/>
        <v>0</v>
      </c>
    </row>
    <row r="158" spans="2:6" ht="15.75">
      <c r="B158" s="16">
        <v>145</v>
      </c>
      <c r="C158" s="126">
        <f t="shared" si="13"/>
        <v>0</v>
      </c>
      <c r="D158" s="127">
        <f t="shared" si="14"/>
        <v>0</v>
      </c>
      <c r="E158" s="127">
        <f t="shared" si="15"/>
        <v>0</v>
      </c>
      <c r="F158" s="127">
        <f t="shared" si="16"/>
        <v>0</v>
      </c>
    </row>
    <row r="159" spans="2:6" ht="15.75">
      <c r="B159" s="16">
        <v>146</v>
      </c>
      <c r="C159" s="126">
        <f t="shared" si="13"/>
        <v>0</v>
      </c>
      <c r="D159" s="127">
        <f t="shared" si="14"/>
        <v>0</v>
      </c>
      <c r="E159" s="127">
        <f t="shared" si="15"/>
        <v>0</v>
      </c>
      <c r="F159" s="127">
        <f t="shared" si="16"/>
        <v>0</v>
      </c>
    </row>
    <row r="160" spans="2:6" ht="15.75">
      <c r="B160" s="16">
        <v>147</v>
      </c>
      <c r="C160" s="126">
        <f t="shared" si="13"/>
        <v>0</v>
      </c>
      <c r="D160" s="127">
        <f t="shared" si="14"/>
        <v>0</v>
      </c>
      <c r="E160" s="127">
        <f t="shared" si="15"/>
        <v>0</v>
      </c>
      <c r="F160" s="127">
        <f t="shared" si="16"/>
        <v>0</v>
      </c>
    </row>
    <row r="161" spans="2:6" ht="15.75">
      <c r="B161" s="16">
        <v>148</v>
      </c>
      <c r="C161" s="126">
        <f t="shared" si="13"/>
        <v>0</v>
      </c>
      <c r="D161" s="127">
        <f t="shared" si="14"/>
        <v>0</v>
      </c>
      <c r="E161" s="127">
        <f t="shared" si="15"/>
        <v>0</v>
      </c>
      <c r="F161" s="127">
        <f t="shared" si="16"/>
        <v>0</v>
      </c>
    </row>
    <row r="162" spans="2:6" ht="15.75">
      <c r="B162" s="16">
        <v>149</v>
      </c>
      <c r="C162" s="126">
        <f t="shared" si="13"/>
        <v>0</v>
      </c>
      <c r="D162" s="127">
        <f t="shared" si="14"/>
        <v>0</v>
      </c>
      <c r="E162" s="127">
        <f t="shared" si="15"/>
        <v>0</v>
      </c>
      <c r="F162" s="127">
        <f t="shared" si="16"/>
        <v>0</v>
      </c>
    </row>
    <row r="163" spans="2:6" ht="15.75">
      <c r="B163" s="16">
        <v>150</v>
      </c>
      <c r="C163" s="126">
        <f t="shared" si="13"/>
        <v>0</v>
      </c>
      <c r="D163" s="127">
        <f t="shared" si="14"/>
        <v>0</v>
      </c>
      <c r="E163" s="127">
        <f t="shared" si="15"/>
        <v>0</v>
      </c>
      <c r="F163" s="127">
        <f t="shared" si="16"/>
        <v>0</v>
      </c>
    </row>
    <row r="164" spans="2:6" ht="15.75">
      <c r="B164" s="16">
        <v>151</v>
      </c>
      <c r="C164" s="126">
        <f t="shared" si="13"/>
        <v>0</v>
      </c>
      <c r="D164" s="127">
        <f t="shared" si="14"/>
        <v>0</v>
      </c>
      <c r="E164" s="127">
        <f t="shared" si="15"/>
        <v>0</v>
      </c>
      <c r="F164" s="127">
        <f t="shared" si="16"/>
        <v>0</v>
      </c>
    </row>
    <row r="165" spans="2:6" ht="15.75">
      <c r="B165" s="16">
        <v>152</v>
      </c>
      <c r="C165" s="126">
        <f t="shared" si="13"/>
        <v>0</v>
      </c>
      <c r="D165" s="127">
        <f t="shared" si="14"/>
        <v>0</v>
      </c>
      <c r="E165" s="127">
        <f t="shared" si="15"/>
        <v>0</v>
      </c>
      <c r="F165" s="127">
        <f t="shared" si="16"/>
        <v>0</v>
      </c>
    </row>
    <row r="166" spans="2:6" ht="15.75">
      <c r="B166" s="16">
        <v>153</v>
      </c>
      <c r="C166" s="126">
        <f t="shared" si="13"/>
        <v>0</v>
      </c>
      <c r="D166" s="127">
        <f t="shared" si="14"/>
        <v>0</v>
      </c>
      <c r="E166" s="127">
        <f t="shared" si="15"/>
        <v>0</v>
      </c>
      <c r="F166" s="127">
        <f t="shared" si="16"/>
        <v>0</v>
      </c>
    </row>
    <row r="167" spans="2:6" ht="15.75">
      <c r="B167" s="16">
        <v>154</v>
      </c>
      <c r="C167" s="126">
        <f t="shared" si="13"/>
        <v>0</v>
      </c>
      <c r="D167" s="127">
        <f t="shared" si="14"/>
        <v>0</v>
      </c>
      <c r="E167" s="127">
        <f t="shared" si="15"/>
        <v>0</v>
      </c>
      <c r="F167" s="127">
        <f t="shared" si="16"/>
        <v>0</v>
      </c>
    </row>
    <row r="168" spans="2:6" ht="15.75">
      <c r="B168" s="16">
        <v>155</v>
      </c>
      <c r="C168" s="126">
        <f t="shared" si="13"/>
        <v>0</v>
      </c>
      <c r="D168" s="127">
        <f t="shared" si="14"/>
        <v>0</v>
      </c>
      <c r="E168" s="127">
        <f t="shared" si="15"/>
        <v>0</v>
      </c>
      <c r="F168" s="127">
        <f t="shared" si="16"/>
        <v>0</v>
      </c>
    </row>
    <row r="169" spans="2:6" ht="15.75">
      <c r="B169" s="16">
        <v>156</v>
      </c>
      <c r="C169" s="126">
        <f t="shared" si="13"/>
        <v>0</v>
      </c>
      <c r="D169" s="127">
        <f t="shared" si="14"/>
        <v>0</v>
      </c>
      <c r="E169" s="127">
        <f t="shared" si="15"/>
        <v>0</v>
      </c>
      <c r="F169" s="127">
        <f t="shared" si="16"/>
        <v>0</v>
      </c>
    </row>
    <row r="170" spans="2:6" ht="15.75">
      <c r="B170" s="16">
        <v>157</v>
      </c>
      <c r="C170" s="126">
        <f t="shared" si="13"/>
        <v>0</v>
      </c>
      <c r="D170" s="127">
        <f t="shared" si="14"/>
        <v>0</v>
      </c>
      <c r="E170" s="127">
        <f t="shared" si="15"/>
        <v>0</v>
      </c>
      <c r="F170" s="127">
        <f t="shared" si="16"/>
        <v>0</v>
      </c>
    </row>
    <row r="171" spans="2:6" ht="15.75">
      <c r="B171" s="16">
        <v>158</v>
      </c>
      <c r="C171" s="126">
        <f t="shared" si="13"/>
        <v>0</v>
      </c>
      <c r="D171" s="127">
        <f t="shared" si="14"/>
        <v>0</v>
      </c>
      <c r="E171" s="127">
        <f t="shared" si="15"/>
        <v>0</v>
      </c>
      <c r="F171" s="127">
        <f t="shared" si="16"/>
        <v>0</v>
      </c>
    </row>
    <row r="172" spans="2:6" ht="15.75">
      <c r="B172" s="16">
        <v>159</v>
      </c>
      <c r="C172" s="126">
        <f t="shared" si="13"/>
        <v>0</v>
      </c>
      <c r="D172" s="127">
        <f t="shared" si="14"/>
        <v>0</v>
      </c>
      <c r="E172" s="127">
        <f t="shared" si="15"/>
        <v>0</v>
      </c>
      <c r="F172" s="127">
        <f t="shared" si="16"/>
        <v>0</v>
      </c>
    </row>
    <row r="173" spans="2:6" ht="15.75">
      <c r="B173" s="16">
        <v>160</v>
      </c>
      <c r="C173" s="126">
        <f t="shared" si="13"/>
        <v>0</v>
      </c>
      <c r="D173" s="127">
        <f t="shared" si="14"/>
        <v>0</v>
      </c>
      <c r="E173" s="127">
        <f t="shared" si="15"/>
        <v>0</v>
      </c>
      <c r="F173" s="127">
        <f t="shared" si="16"/>
        <v>0</v>
      </c>
    </row>
    <row r="174" spans="2:6" ht="15.75">
      <c r="B174" s="16">
        <v>161</v>
      </c>
      <c r="C174" s="126">
        <f t="shared" si="13"/>
        <v>0</v>
      </c>
      <c r="D174" s="127">
        <f t="shared" si="14"/>
        <v>0</v>
      </c>
      <c r="E174" s="127">
        <f t="shared" si="15"/>
        <v>0</v>
      </c>
      <c r="F174" s="127">
        <f t="shared" si="16"/>
        <v>0</v>
      </c>
    </row>
    <row r="175" spans="2:6" ht="15.75">
      <c r="B175" s="16">
        <v>162</v>
      </c>
      <c r="C175" s="126">
        <f t="shared" si="13"/>
        <v>0</v>
      </c>
      <c r="D175" s="127">
        <f t="shared" si="14"/>
        <v>0</v>
      </c>
      <c r="E175" s="127">
        <f t="shared" si="15"/>
        <v>0</v>
      </c>
      <c r="F175" s="127">
        <f t="shared" si="16"/>
        <v>0</v>
      </c>
    </row>
    <row r="176" spans="2:6" ht="15.75">
      <c r="B176" s="16">
        <v>163</v>
      </c>
      <c r="C176" s="126">
        <f t="shared" si="13"/>
        <v>0</v>
      </c>
      <c r="D176" s="127">
        <f t="shared" si="14"/>
        <v>0</v>
      </c>
      <c r="E176" s="127">
        <f t="shared" si="15"/>
        <v>0</v>
      </c>
      <c r="F176" s="127">
        <f t="shared" si="16"/>
        <v>0</v>
      </c>
    </row>
    <row r="177" spans="2:6" ht="15.75">
      <c r="B177" s="16">
        <v>164</v>
      </c>
      <c r="C177" s="126">
        <f t="shared" si="13"/>
        <v>0</v>
      </c>
      <c r="D177" s="127">
        <f t="shared" si="14"/>
        <v>0</v>
      </c>
      <c r="E177" s="127">
        <f t="shared" si="15"/>
        <v>0</v>
      </c>
      <c r="F177" s="127">
        <f t="shared" si="16"/>
        <v>0</v>
      </c>
    </row>
    <row r="178" spans="2:6" ht="15.75">
      <c r="B178" s="16">
        <v>165</v>
      </c>
      <c r="C178" s="126">
        <f t="shared" si="13"/>
        <v>0</v>
      </c>
      <c r="D178" s="127">
        <f t="shared" si="14"/>
        <v>0</v>
      </c>
      <c r="E178" s="127">
        <f t="shared" si="15"/>
        <v>0</v>
      </c>
      <c r="F178" s="127">
        <f t="shared" si="16"/>
        <v>0</v>
      </c>
    </row>
    <row r="179" spans="2:6" ht="15.75">
      <c r="B179" s="16">
        <v>166</v>
      </c>
      <c r="C179" s="126">
        <f t="shared" si="13"/>
        <v>0</v>
      </c>
      <c r="D179" s="127">
        <f t="shared" si="14"/>
        <v>0</v>
      </c>
      <c r="E179" s="127">
        <f t="shared" si="15"/>
        <v>0</v>
      </c>
      <c r="F179" s="127">
        <f t="shared" si="16"/>
        <v>0</v>
      </c>
    </row>
    <row r="180" spans="2:6" ht="15.75">
      <c r="B180" s="16">
        <v>167</v>
      </c>
      <c r="C180" s="126">
        <f t="shared" si="13"/>
        <v>0</v>
      </c>
      <c r="D180" s="127">
        <f t="shared" si="14"/>
        <v>0</v>
      </c>
      <c r="E180" s="127">
        <f t="shared" si="15"/>
        <v>0</v>
      </c>
      <c r="F180" s="127">
        <f t="shared" si="16"/>
        <v>0</v>
      </c>
    </row>
    <row r="181" spans="2:6" ht="15.75">
      <c r="B181" s="16">
        <v>168</v>
      </c>
      <c r="C181" s="126">
        <f t="shared" si="13"/>
        <v>0</v>
      </c>
      <c r="D181" s="127">
        <f t="shared" si="14"/>
        <v>0</v>
      </c>
      <c r="E181" s="127">
        <f t="shared" si="15"/>
        <v>0</v>
      </c>
      <c r="F181" s="127">
        <f t="shared" si="16"/>
        <v>0</v>
      </c>
    </row>
    <row r="182" spans="2:6" ht="15.75">
      <c r="B182" s="16">
        <v>169</v>
      </c>
      <c r="C182" s="126">
        <f t="shared" si="13"/>
        <v>0</v>
      </c>
      <c r="D182" s="127">
        <f t="shared" si="14"/>
        <v>0</v>
      </c>
      <c r="E182" s="127">
        <f t="shared" si="15"/>
        <v>0</v>
      </c>
      <c r="F182" s="127">
        <f t="shared" si="16"/>
        <v>0</v>
      </c>
    </row>
    <row r="183" spans="2:6" ht="15.75">
      <c r="B183" s="16">
        <v>170</v>
      </c>
      <c r="C183" s="126">
        <f t="shared" si="13"/>
        <v>0</v>
      </c>
      <c r="D183" s="127">
        <f t="shared" si="14"/>
        <v>0</v>
      </c>
      <c r="E183" s="127">
        <f t="shared" si="15"/>
        <v>0</v>
      </c>
      <c r="F183" s="127">
        <f t="shared" si="16"/>
        <v>0</v>
      </c>
    </row>
    <row r="184" spans="2:6" ht="15.75">
      <c r="B184" s="16">
        <v>171</v>
      </c>
      <c r="C184" s="126">
        <f t="shared" si="13"/>
        <v>0</v>
      </c>
      <c r="D184" s="127">
        <f t="shared" si="14"/>
        <v>0</v>
      </c>
      <c r="E184" s="127">
        <f t="shared" si="15"/>
        <v>0</v>
      </c>
      <c r="F184" s="127">
        <f t="shared" si="16"/>
        <v>0</v>
      </c>
    </row>
    <row r="185" spans="2:6" ht="15.75">
      <c r="B185" s="16">
        <v>172</v>
      </c>
      <c r="C185" s="126">
        <f t="shared" si="13"/>
        <v>0</v>
      </c>
      <c r="D185" s="127">
        <f t="shared" si="14"/>
        <v>0</v>
      </c>
      <c r="E185" s="127">
        <f t="shared" si="15"/>
        <v>0</v>
      </c>
      <c r="F185" s="127">
        <f t="shared" si="16"/>
        <v>0</v>
      </c>
    </row>
    <row r="186" spans="2:6" ht="15.75">
      <c r="B186" s="16">
        <v>173</v>
      </c>
      <c r="C186" s="126">
        <f t="shared" si="13"/>
        <v>0</v>
      </c>
      <c r="D186" s="127">
        <f t="shared" si="14"/>
        <v>0</v>
      </c>
      <c r="E186" s="127">
        <f t="shared" si="15"/>
        <v>0</v>
      </c>
      <c r="F186" s="127">
        <f t="shared" si="16"/>
        <v>0</v>
      </c>
    </row>
    <row r="187" spans="2:6" ht="15.75">
      <c r="B187" s="16">
        <v>174</v>
      </c>
      <c r="C187" s="126">
        <f t="shared" si="13"/>
        <v>0</v>
      </c>
      <c r="D187" s="127">
        <f t="shared" si="14"/>
        <v>0</v>
      </c>
      <c r="E187" s="127">
        <f t="shared" si="15"/>
        <v>0</v>
      </c>
      <c r="F187" s="127">
        <f t="shared" si="16"/>
        <v>0</v>
      </c>
    </row>
    <row r="188" spans="2:6" ht="15.75">
      <c r="B188" s="16">
        <v>175</v>
      </c>
      <c r="C188" s="126">
        <f t="shared" si="13"/>
        <v>0</v>
      </c>
      <c r="D188" s="127">
        <f t="shared" si="14"/>
        <v>0</v>
      </c>
      <c r="E188" s="127">
        <f t="shared" si="15"/>
        <v>0</v>
      </c>
      <c r="F188" s="127">
        <f t="shared" si="16"/>
        <v>0</v>
      </c>
    </row>
    <row r="189" spans="2:6" ht="15.75">
      <c r="B189" s="16">
        <v>176</v>
      </c>
      <c r="C189" s="126">
        <f t="shared" si="13"/>
        <v>0</v>
      </c>
      <c r="D189" s="127">
        <f t="shared" si="14"/>
        <v>0</v>
      </c>
      <c r="E189" s="127">
        <f t="shared" si="15"/>
        <v>0</v>
      </c>
      <c r="F189" s="127">
        <f t="shared" si="16"/>
        <v>0</v>
      </c>
    </row>
    <row r="190" spans="2:6" ht="15.75">
      <c r="B190" s="16">
        <v>177</v>
      </c>
      <c r="C190" s="126">
        <f t="shared" si="13"/>
        <v>0</v>
      </c>
      <c r="D190" s="127">
        <f t="shared" si="14"/>
        <v>0</v>
      </c>
      <c r="E190" s="127">
        <f t="shared" si="15"/>
        <v>0</v>
      </c>
      <c r="F190" s="127">
        <f t="shared" si="16"/>
        <v>0</v>
      </c>
    </row>
    <row r="191" spans="2:6" ht="15.75">
      <c r="B191" s="16">
        <v>178</v>
      </c>
      <c r="C191" s="126">
        <f t="shared" si="13"/>
        <v>0</v>
      </c>
      <c r="D191" s="127">
        <f t="shared" si="14"/>
        <v>0</v>
      </c>
      <c r="E191" s="127">
        <f t="shared" si="15"/>
        <v>0</v>
      </c>
      <c r="F191" s="127">
        <f t="shared" si="16"/>
        <v>0</v>
      </c>
    </row>
    <row r="192" spans="2:6" ht="15.75">
      <c r="B192" s="16">
        <v>179</v>
      </c>
      <c r="C192" s="126">
        <f t="shared" si="13"/>
        <v>0</v>
      </c>
      <c r="D192" s="127">
        <f t="shared" si="14"/>
        <v>0</v>
      </c>
      <c r="E192" s="127">
        <f t="shared" si="15"/>
        <v>0</v>
      </c>
      <c r="F192" s="127">
        <f t="shared" si="16"/>
        <v>0</v>
      </c>
    </row>
    <row r="193" spans="2:6" ht="15.75">
      <c r="B193" s="16">
        <v>180</v>
      </c>
      <c r="C193" s="126">
        <f t="shared" si="13"/>
        <v>0</v>
      </c>
      <c r="D193" s="127">
        <f t="shared" si="14"/>
        <v>0</v>
      </c>
      <c r="E193" s="127">
        <f t="shared" si="15"/>
        <v>0</v>
      </c>
      <c r="F193" s="127">
        <f t="shared" si="16"/>
        <v>0</v>
      </c>
    </row>
    <row r="194" spans="2:6" ht="15.75">
      <c r="B194" s="16">
        <v>181</v>
      </c>
      <c r="C194" s="126">
        <f t="shared" si="13"/>
        <v>0</v>
      </c>
      <c r="D194" s="127">
        <f t="shared" si="14"/>
        <v>0</v>
      </c>
      <c r="E194" s="127">
        <f t="shared" si="15"/>
        <v>0</v>
      </c>
      <c r="F194" s="127">
        <f t="shared" si="16"/>
        <v>0</v>
      </c>
    </row>
    <row r="195" spans="2:6" ht="15.75">
      <c r="B195" s="16">
        <v>182</v>
      </c>
      <c r="C195" s="126">
        <f t="shared" si="13"/>
        <v>0</v>
      </c>
      <c r="D195" s="127">
        <f t="shared" si="14"/>
        <v>0</v>
      </c>
      <c r="E195" s="127">
        <f t="shared" si="15"/>
        <v>0</v>
      </c>
      <c r="F195" s="127">
        <f t="shared" si="16"/>
        <v>0</v>
      </c>
    </row>
    <row r="196" spans="2:6" ht="15.75">
      <c r="B196" s="16">
        <v>183</v>
      </c>
      <c r="C196" s="126">
        <f t="shared" si="13"/>
        <v>0</v>
      </c>
      <c r="D196" s="127">
        <f t="shared" si="14"/>
        <v>0</v>
      </c>
      <c r="E196" s="127">
        <f t="shared" si="15"/>
        <v>0</v>
      </c>
      <c r="F196" s="127">
        <f t="shared" si="16"/>
        <v>0</v>
      </c>
    </row>
    <row r="197" spans="2:6" ht="15.75">
      <c r="B197" s="16">
        <v>184</v>
      </c>
      <c r="C197" s="126">
        <f t="shared" si="13"/>
        <v>0</v>
      </c>
      <c r="D197" s="127">
        <f t="shared" si="14"/>
        <v>0</v>
      </c>
      <c r="E197" s="127">
        <f t="shared" si="15"/>
        <v>0</v>
      </c>
      <c r="F197" s="127">
        <f t="shared" si="16"/>
        <v>0</v>
      </c>
    </row>
    <row r="198" spans="2:6" ht="15.75">
      <c r="B198" s="16">
        <v>185</v>
      </c>
      <c r="C198" s="126">
        <f t="shared" si="13"/>
        <v>0</v>
      </c>
      <c r="D198" s="127">
        <f t="shared" si="14"/>
        <v>0</v>
      </c>
      <c r="E198" s="127">
        <f t="shared" si="15"/>
        <v>0</v>
      </c>
      <c r="F198" s="127">
        <f t="shared" si="16"/>
        <v>0</v>
      </c>
    </row>
    <row r="199" spans="2:6" ht="15.75">
      <c r="B199" s="16">
        <v>186</v>
      </c>
      <c r="C199" s="126">
        <f t="shared" si="13"/>
        <v>0</v>
      </c>
      <c r="D199" s="127">
        <f t="shared" si="14"/>
        <v>0</v>
      </c>
      <c r="E199" s="127">
        <f t="shared" si="15"/>
        <v>0</v>
      </c>
      <c r="F199" s="127">
        <f t="shared" si="16"/>
        <v>0</v>
      </c>
    </row>
    <row r="200" spans="2:6" ht="15.75">
      <c r="B200" s="16">
        <v>187</v>
      </c>
      <c r="C200" s="126">
        <f t="shared" si="13"/>
        <v>0</v>
      </c>
      <c r="D200" s="127">
        <f t="shared" si="14"/>
        <v>0</v>
      </c>
      <c r="E200" s="127">
        <f t="shared" si="15"/>
        <v>0</v>
      </c>
      <c r="F200" s="127">
        <f t="shared" si="16"/>
        <v>0</v>
      </c>
    </row>
    <row r="201" spans="2:6" ht="15.75">
      <c r="B201" s="16">
        <v>188</v>
      </c>
      <c r="C201" s="126">
        <f t="shared" si="13"/>
        <v>0</v>
      </c>
      <c r="D201" s="127">
        <f t="shared" si="14"/>
        <v>0</v>
      </c>
      <c r="E201" s="127">
        <f t="shared" si="15"/>
        <v>0</v>
      </c>
      <c r="F201" s="127">
        <f t="shared" si="16"/>
        <v>0</v>
      </c>
    </row>
    <row r="202" spans="2:6" ht="15.75">
      <c r="B202" s="16">
        <v>189</v>
      </c>
      <c r="C202" s="126">
        <f t="shared" si="13"/>
        <v>0</v>
      </c>
      <c r="D202" s="127">
        <f t="shared" si="14"/>
        <v>0</v>
      </c>
      <c r="E202" s="127">
        <f t="shared" si="15"/>
        <v>0</v>
      </c>
      <c r="F202" s="127">
        <f t="shared" si="16"/>
        <v>0</v>
      </c>
    </row>
    <row r="203" spans="2:6" ht="15.75">
      <c r="B203" s="16">
        <v>190</v>
      </c>
      <c r="C203" s="126">
        <f t="shared" si="13"/>
        <v>0</v>
      </c>
      <c r="D203" s="127">
        <f t="shared" si="14"/>
        <v>0</v>
      </c>
      <c r="E203" s="127">
        <f t="shared" si="15"/>
        <v>0</v>
      </c>
      <c r="F203" s="127">
        <f t="shared" si="16"/>
        <v>0</v>
      </c>
    </row>
    <row r="204" spans="2:6" ht="15.75">
      <c r="B204" s="16">
        <v>191</v>
      </c>
      <c r="C204" s="126">
        <f t="shared" si="13"/>
        <v>0</v>
      </c>
      <c r="D204" s="127">
        <f t="shared" si="14"/>
        <v>0</v>
      </c>
      <c r="E204" s="127">
        <f t="shared" si="15"/>
        <v>0</v>
      </c>
      <c r="F204" s="127">
        <f t="shared" si="16"/>
        <v>0</v>
      </c>
    </row>
    <row r="205" spans="2:6" ht="15.75">
      <c r="B205" s="16">
        <v>192</v>
      </c>
      <c r="C205" s="126">
        <f t="shared" si="13"/>
        <v>0</v>
      </c>
      <c r="D205" s="127">
        <f t="shared" si="14"/>
        <v>0</v>
      </c>
      <c r="E205" s="127">
        <f t="shared" si="15"/>
        <v>0</v>
      </c>
      <c r="F205" s="127">
        <f t="shared" si="16"/>
        <v>0</v>
      </c>
    </row>
    <row r="206" spans="2:6" ht="15.75">
      <c r="B206" s="16">
        <v>193</v>
      </c>
      <c r="C206" s="126">
        <f t="shared" si="13"/>
        <v>0</v>
      </c>
      <c r="D206" s="127">
        <f t="shared" si="14"/>
        <v>0</v>
      </c>
      <c r="E206" s="127">
        <f t="shared" si="15"/>
        <v>0</v>
      </c>
      <c r="F206" s="127">
        <f t="shared" si="16"/>
        <v>0</v>
      </c>
    </row>
    <row r="207" spans="2:6" ht="15.75">
      <c r="B207" s="16">
        <v>194</v>
      </c>
      <c r="C207" s="126">
        <f aca="true" t="shared" si="17" ref="C207:C270">IF(F206&gt;$C$7,$C$7,F206+D207)</f>
        <v>0</v>
      </c>
      <c r="D207" s="127">
        <f aca="true" t="shared" si="18" ref="D207:D270">+$C$5*F206/12</f>
        <v>0</v>
      </c>
      <c r="E207" s="127">
        <f t="shared" si="15"/>
        <v>0</v>
      </c>
      <c r="F207" s="127">
        <f t="shared" si="16"/>
        <v>0</v>
      </c>
    </row>
    <row r="208" spans="2:6" ht="15.75">
      <c r="B208" s="16">
        <v>195</v>
      </c>
      <c r="C208" s="126">
        <f t="shared" si="17"/>
        <v>0</v>
      </c>
      <c r="D208" s="127">
        <f t="shared" si="18"/>
        <v>0</v>
      </c>
      <c r="E208" s="127">
        <f aca="true" t="shared" si="19" ref="E208:E271">+C208-D208</f>
        <v>0</v>
      </c>
      <c r="F208" s="127">
        <f aca="true" t="shared" si="20" ref="F208:F271">+F207-E208</f>
        <v>0</v>
      </c>
    </row>
    <row r="209" spans="2:6" ht="15.75">
      <c r="B209" s="16">
        <v>196</v>
      </c>
      <c r="C209" s="126">
        <f t="shared" si="17"/>
        <v>0</v>
      </c>
      <c r="D209" s="127">
        <f t="shared" si="18"/>
        <v>0</v>
      </c>
      <c r="E209" s="127">
        <f t="shared" si="19"/>
        <v>0</v>
      </c>
      <c r="F209" s="127">
        <f t="shared" si="20"/>
        <v>0</v>
      </c>
    </row>
    <row r="210" spans="2:6" ht="15.75">
      <c r="B210" s="16">
        <v>197</v>
      </c>
      <c r="C210" s="126">
        <f t="shared" si="17"/>
        <v>0</v>
      </c>
      <c r="D210" s="127">
        <f t="shared" si="18"/>
        <v>0</v>
      </c>
      <c r="E210" s="127">
        <f t="shared" si="19"/>
        <v>0</v>
      </c>
      <c r="F210" s="127">
        <f t="shared" si="20"/>
        <v>0</v>
      </c>
    </row>
    <row r="211" spans="2:6" ht="15.75">
      <c r="B211" s="16">
        <v>198</v>
      </c>
      <c r="C211" s="126">
        <f t="shared" si="17"/>
        <v>0</v>
      </c>
      <c r="D211" s="127">
        <f t="shared" si="18"/>
        <v>0</v>
      </c>
      <c r="E211" s="127">
        <f t="shared" si="19"/>
        <v>0</v>
      </c>
      <c r="F211" s="127">
        <f t="shared" si="20"/>
        <v>0</v>
      </c>
    </row>
    <row r="212" spans="2:6" ht="15.75">
      <c r="B212" s="16">
        <v>199</v>
      </c>
      <c r="C212" s="126">
        <f t="shared" si="17"/>
        <v>0</v>
      </c>
      <c r="D212" s="127">
        <f t="shared" si="18"/>
        <v>0</v>
      </c>
      <c r="E212" s="127">
        <f t="shared" si="19"/>
        <v>0</v>
      </c>
      <c r="F212" s="127">
        <f t="shared" si="20"/>
        <v>0</v>
      </c>
    </row>
    <row r="213" spans="2:6" ht="15.75">
      <c r="B213" s="16">
        <v>200</v>
      </c>
      <c r="C213" s="126">
        <f t="shared" si="17"/>
        <v>0</v>
      </c>
      <c r="D213" s="127">
        <f t="shared" si="18"/>
        <v>0</v>
      </c>
      <c r="E213" s="127">
        <f t="shared" si="19"/>
        <v>0</v>
      </c>
      <c r="F213" s="127">
        <f t="shared" si="20"/>
        <v>0</v>
      </c>
    </row>
    <row r="214" spans="2:6" ht="15.75">
      <c r="B214" s="16">
        <v>201</v>
      </c>
      <c r="C214" s="126">
        <f t="shared" si="17"/>
        <v>0</v>
      </c>
      <c r="D214" s="127">
        <f t="shared" si="18"/>
        <v>0</v>
      </c>
      <c r="E214" s="127">
        <f t="shared" si="19"/>
        <v>0</v>
      </c>
      <c r="F214" s="127">
        <f t="shared" si="20"/>
        <v>0</v>
      </c>
    </row>
    <row r="215" spans="2:6" ht="15.75">
      <c r="B215" s="16">
        <v>202</v>
      </c>
      <c r="C215" s="126">
        <f t="shared" si="17"/>
        <v>0</v>
      </c>
      <c r="D215" s="127">
        <f t="shared" si="18"/>
        <v>0</v>
      </c>
      <c r="E215" s="127">
        <f t="shared" si="19"/>
        <v>0</v>
      </c>
      <c r="F215" s="127">
        <f t="shared" si="20"/>
        <v>0</v>
      </c>
    </row>
    <row r="216" spans="2:6" ht="15.75">
      <c r="B216" s="16">
        <v>203</v>
      </c>
      <c r="C216" s="126">
        <f t="shared" si="17"/>
        <v>0</v>
      </c>
      <c r="D216" s="127">
        <f t="shared" si="18"/>
        <v>0</v>
      </c>
      <c r="E216" s="127">
        <f t="shared" si="19"/>
        <v>0</v>
      </c>
      <c r="F216" s="127">
        <f t="shared" si="20"/>
        <v>0</v>
      </c>
    </row>
    <row r="217" spans="2:6" ht="15.75">
      <c r="B217" s="16">
        <v>204</v>
      </c>
      <c r="C217" s="126">
        <f t="shared" si="17"/>
        <v>0</v>
      </c>
      <c r="D217" s="127">
        <f t="shared" si="18"/>
        <v>0</v>
      </c>
      <c r="E217" s="127">
        <f t="shared" si="19"/>
        <v>0</v>
      </c>
      <c r="F217" s="127">
        <f t="shared" si="20"/>
        <v>0</v>
      </c>
    </row>
    <row r="218" spans="2:6" ht="15.75">
      <c r="B218" s="16">
        <v>205</v>
      </c>
      <c r="C218" s="126">
        <f t="shared" si="17"/>
        <v>0</v>
      </c>
      <c r="D218" s="127">
        <f t="shared" si="18"/>
        <v>0</v>
      </c>
      <c r="E218" s="127">
        <f t="shared" si="19"/>
        <v>0</v>
      </c>
      <c r="F218" s="127">
        <f t="shared" si="20"/>
        <v>0</v>
      </c>
    </row>
    <row r="219" spans="2:6" ht="15.75">
      <c r="B219" s="16">
        <v>206</v>
      </c>
      <c r="C219" s="126">
        <f t="shared" si="17"/>
        <v>0</v>
      </c>
      <c r="D219" s="127">
        <f t="shared" si="18"/>
        <v>0</v>
      </c>
      <c r="E219" s="127">
        <f t="shared" si="19"/>
        <v>0</v>
      </c>
      <c r="F219" s="127">
        <f t="shared" si="20"/>
        <v>0</v>
      </c>
    </row>
    <row r="220" spans="2:6" ht="15.75">
      <c r="B220" s="16">
        <v>207</v>
      </c>
      <c r="C220" s="126">
        <f t="shared" si="17"/>
        <v>0</v>
      </c>
      <c r="D220" s="127">
        <f t="shared" si="18"/>
        <v>0</v>
      </c>
      <c r="E220" s="127">
        <f t="shared" si="19"/>
        <v>0</v>
      </c>
      <c r="F220" s="127">
        <f t="shared" si="20"/>
        <v>0</v>
      </c>
    </row>
    <row r="221" spans="2:6" ht="15.75">
      <c r="B221" s="16">
        <v>208</v>
      </c>
      <c r="C221" s="126">
        <f t="shared" si="17"/>
        <v>0</v>
      </c>
      <c r="D221" s="127">
        <f t="shared" si="18"/>
        <v>0</v>
      </c>
      <c r="E221" s="127">
        <f t="shared" si="19"/>
        <v>0</v>
      </c>
      <c r="F221" s="127">
        <f t="shared" si="20"/>
        <v>0</v>
      </c>
    </row>
    <row r="222" spans="2:6" ht="15.75">
      <c r="B222" s="16">
        <v>209</v>
      </c>
      <c r="C222" s="126">
        <f t="shared" si="17"/>
        <v>0</v>
      </c>
      <c r="D222" s="127">
        <f t="shared" si="18"/>
        <v>0</v>
      </c>
      <c r="E222" s="127">
        <f t="shared" si="19"/>
        <v>0</v>
      </c>
      <c r="F222" s="127">
        <f t="shared" si="20"/>
        <v>0</v>
      </c>
    </row>
    <row r="223" spans="2:6" ht="15.75">
      <c r="B223" s="16">
        <v>210</v>
      </c>
      <c r="C223" s="126">
        <f t="shared" si="17"/>
        <v>0</v>
      </c>
      <c r="D223" s="127">
        <f t="shared" si="18"/>
        <v>0</v>
      </c>
      <c r="E223" s="127">
        <f t="shared" si="19"/>
        <v>0</v>
      </c>
      <c r="F223" s="127">
        <f t="shared" si="20"/>
        <v>0</v>
      </c>
    </row>
    <row r="224" spans="2:6" ht="15.75">
      <c r="B224" s="16">
        <v>211</v>
      </c>
      <c r="C224" s="126">
        <f t="shared" si="17"/>
        <v>0</v>
      </c>
      <c r="D224" s="127">
        <f t="shared" si="18"/>
        <v>0</v>
      </c>
      <c r="E224" s="127">
        <f t="shared" si="19"/>
        <v>0</v>
      </c>
      <c r="F224" s="127">
        <f t="shared" si="20"/>
        <v>0</v>
      </c>
    </row>
    <row r="225" spans="2:6" ht="15.75">
      <c r="B225" s="16">
        <v>212</v>
      </c>
      <c r="C225" s="126">
        <f t="shared" si="17"/>
        <v>0</v>
      </c>
      <c r="D225" s="127">
        <f t="shared" si="18"/>
        <v>0</v>
      </c>
      <c r="E225" s="127">
        <f t="shared" si="19"/>
        <v>0</v>
      </c>
      <c r="F225" s="127">
        <f t="shared" si="20"/>
        <v>0</v>
      </c>
    </row>
    <row r="226" spans="2:6" ht="15.75">
      <c r="B226" s="16">
        <v>213</v>
      </c>
      <c r="C226" s="126">
        <f t="shared" si="17"/>
        <v>0</v>
      </c>
      <c r="D226" s="127">
        <f t="shared" si="18"/>
        <v>0</v>
      </c>
      <c r="E226" s="127">
        <f t="shared" si="19"/>
        <v>0</v>
      </c>
      <c r="F226" s="127">
        <f t="shared" si="20"/>
        <v>0</v>
      </c>
    </row>
    <row r="227" spans="2:6" ht="15.75">
      <c r="B227" s="16">
        <v>214</v>
      </c>
      <c r="C227" s="126">
        <f t="shared" si="17"/>
        <v>0</v>
      </c>
      <c r="D227" s="127">
        <f t="shared" si="18"/>
        <v>0</v>
      </c>
      <c r="E227" s="127">
        <f t="shared" si="19"/>
        <v>0</v>
      </c>
      <c r="F227" s="127">
        <f t="shared" si="20"/>
        <v>0</v>
      </c>
    </row>
    <row r="228" spans="2:6" ht="15.75">
      <c r="B228" s="16">
        <v>215</v>
      </c>
      <c r="C228" s="126">
        <f t="shared" si="17"/>
        <v>0</v>
      </c>
      <c r="D228" s="127">
        <f t="shared" si="18"/>
        <v>0</v>
      </c>
      <c r="E228" s="127">
        <f t="shared" si="19"/>
        <v>0</v>
      </c>
      <c r="F228" s="127">
        <f t="shared" si="20"/>
        <v>0</v>
      </c>
    </row>
    <row r="229" spans="2:6" ht="15.75">
      <c r="B229" s="16">
        <v>216</v>
      </c>
      <c r="C229" s="126">
        <f t="shared" si="17"/>
        <v>0</v>
      </c>
      <c r="D229" s="127">
        <f t="shared" si="18"/>
        <v>0</v>
      </c>
      <c r="E229" s="127">
        <f t="shared" si="19"/>
        <v>0</v>
      </c>
      <c r="F229" s="127">
        <f t="shared" si="20"/>
        <v>0</v>
      </c>
    </row>
    <row r="230" spans="2:6" ht="15.75">
      <c r="B230" s="16">
        <v>217</v>
      </c>
      <c r="C230" s="126">
        <f t="shared" si="17"/>
        <v>0</v>
      </c>
      <c r="D230" s="127">
        <f t="shared" si="18"/>
        <v>0</v>
      </c>
      <c r="E230" s="127">
        <f t="shared" si="19"/>
        <v>0</v>
      </c>
      <c r="F230" s="127">
        <f t="shared" si="20"/>
        <v>0</v>
      </c>
    </row>
    <row r="231" spans="2:6" ht="15.75">
      <c r="B231" s="16">
        <v>218</v>
      </c>
      <c r="C231" s="126">
        <f t="shared" si="17"/>
        <v>0</v>
      </c>
      <c r="D231" s="127">
        <f t="shared" si="18"/>
        <v>0</v>
      </c>
      <c r="E231" s="127">
        <f t="shared" si="19"/>
        <v>0</v>
      </c>
      <c r="F231" s="127">
        <f t="shared" si="20"/>
        <v>0</v>
      </c>
    </row>
    <row r="232" spans="2:6" ht="15.75">
      <c r="B232" s="16">
        <v>219</v>
      </c>
      <c r="C232" s="126">
        <f t="shared" si="17"/>
        <v>0</v>
      </c>
      <c r="D232" s="127">
        <f t="shared" si="18"/>
        <v>0</v>
      </c>
      <c r="E232" s="127">
        <f t="shared" si="19"/>
        <v>0</v>
      </c>
      <c r="F232" s="127">
        <f t="shared" si="20"/>
        <v>0</v>
      </c>
    </row>
    <row r="233" spans="2:6" ht="15.75">
      <c r="B233" s="16">
        <v>220</v>
      </c>
      <c r="C233" s="126">
        <f t="shared" si="17"/>
        <v>0</v>
      </c>
      <c r="D233" s="127">
        <f t="shared" si="18"/>
        <v>0</v>
      </c>
      <c r="E233" s="127">
        <f t="shared" si="19"/>
        <v>0</v>
      </c>
      <c r="F233" s="127">
        <f t="shared" si="20"/>
        <v>0</v>
      </c>
    </row>
    <row r="234" spans="2:6" ht="15.75">
      <c r="B234" s="16">
        <v>221</v>
      </c>
      <c r="C234" s="126">
        <f t="shared" si="17"/>
        <v>0</v>
      </c>
      <c r="D234" s="127">
        <f t="shared" si="18"/>
        <v>0</v>
      </c>
      <c r="E234" s="127">
        <f t="shared" si="19"/>
        <v>0</v>
      </c>
      <c r="F234" s="127">
        <f t="shared" si="20"/>
        <v>0</v>
      </c>
    </row>
    <row r="235" spans="2:6" ht="15.75">
      <c r="B235" s="16">
        <v>222</v>
      </c>
      <c r="C235" s="126">
        <f t="shared" si="17"/>
        <v>0</v>
      </c>
      <c r="D235" s="127">
        <f t="shared" si="18"/>
        <v>0</v>
      </c>
      <c r="E235" s="127">
        <f t="shared" si="19"/>
        <v>0</v>
      </c>
      <c r="F235" s="127">
        <f t="shared" si="20"/>
        <v>0</v>
      </c>
    </row>
    <row r="236" spans="2:6" ht="15.75">
      <c r="B236" s="16">
        <v>223</v>
      </c>
      <c r="C236" s="126">
        <f t="shared" si="17"/>
        <v>0</v>
      </c>
      <c r="D236" s="127">
        <f t="shared" si="18"/>
        <v>0</v>
      </c>
      <c r="E236" s="127">
        <f t="shared" si="19"/>
        <v>0</v>
      </c>
      <c r="F236" s="127">
        <f t="shared" si="20"/>
        <v>0</v>
      </c>
    </row>
    <row r="237" spans="2:6" ht="15.75">
      <c r="B237" s="16">
        <v>224</v>
      </c>
      <c r="C237" s="126">
        <f t="shared" si="17"/>
        <v>0</v>
      </c>
      <c r="D237" s="127">
        <f t="shared" si="18"/>
        <v>0</v>
      </c>
      <c r="E237" s="127">
        <f t="shared" si="19"/>
        <v>0</v>
      </c>
      <c r="F237" s="127">
        <f t="shared" si="20"/>
        <v>0</v>
      </c>
    </row>
    <row r="238" spans="2:6" ht="15.75">
      <c r="B238" s="16">
        <v>225</v>
      </c>
      <c r="C238" s="126">
        <f t="shared" si="17"/>
        <v>0</v>
      </c>
      <c r="D238" s="127">
        <f t="shared" si="18"/>
        <v>0</v>
      </c>
      <c r="E238" s="127">
        <f t="shared" si="19"/>
        <v>0</v>
      </c>
      <c r="F238" s="127">
        <f t="shared" si="20"/>
        <v>0</v>
      </c>
    </row>
    <row r="239" spans="2:6" ht="15.75">
      <c r="B239" s="16">
        <v>226</v>
      </c>
      <c r="C239" s="126">
        <f t="shared" si="17"/>
        <v>0</v>
      </c>
      <c r="D239" s="127">
        <f t="shared" si="18"/>
        <v>0</v>
      </c>
      <c r="E239" s="127">
        <f t="shared" si="19"/>
        <v>0</v>
      </c>
      <c r="F239" s="127">
        <f t="shared" si="20"/>
        <v>0</v>
      </c>
    </row>
    <row r="240" spans="2:6" ht="15.75">
      <c r="B240" s="16">
        <v>227</v>
      </c>
      <c r="C240" s="126">
        <f t="shared" si="17"/>
        <v>0</v>
      </c>
      <c r="D240" s="127">
        <f t="shared" si="18"/>
        <v>0</v>
      </c>
      <c r="E240" s="127">
        <f t="shared" si="19"/>
        <v>0</v>
      </c>
      <c r="F240" s="127">
        <f t="shared" si="20"/>
        <v>0</v>
      </c>
    </row>
    <row r="241" spans="2:6" ht="15.75">
      <c r="B241" s="16">
        <v>228</v>
      </c>
      <c r="C241" s="126">
        <f t="shared" si="17"/>
        <v>0</v>
      </c>
      <c r="D241" s="127">
        <f t="shared" si="18"/>
        <v>0</v>
      </c>
      <c r="E241" s="127">
        <f t="shared" si="19"/>
        <v>0</v>
      </c>
      <c r="F241" s="127">
        <f t="shared" si="20"/>
        <v>0</v>
      </c>
    </row>
    <row r="242" spans="2:6" ht="15.75">
      <c r="B242" s="16">
        <v>229</v>
      </c>
      <c r="C242" s="126">
        <f t="shared" si="17"/>
        <v>0</v>
      </c>
      <c r="D242" s="127">
        <f t="shared" si="18"/>
        <v>0</v>
      </c>
      <c r="E242" s="127">
        <f t="shared" si="19"/>
        <v>0</v>
      </c>
      <c r="F242" s="127">
        <f t="shared" si="20"/>
        <v>0</v>
      </c>
    </row>
    <row r="243" spans="2:6" ht="15.75">
      <c r="B243" s="16">
        <v>230</v>
      </c>
      <c r="C243" s="126">
        <f t="shared" si="17"/>
        <v>0</v>
      </c>
      <c r="D243" s="127">
        <f t="shared" si="18"/>
        <v>0</v>
      </c>
      <c r="E243" s="127">
        <f t="shared" si="19"/>
        <v>0</v>
      </c>
      <c r="F243" s="127">
        <f t="shared" si="20"/>
        <v>0</v>
      </c>
    </row>
    <row r="244" spans="2:6" ht="15.75">
      <c r="B244" s="16">
        <v>231</v>
      </c>
      <c r="C244" s="126">
        <f t="shared" si="17"/>
        <v>0</v>
      </c>
      <c r="D244" s="127">
        <f t="shared" si="18"/>
        <v>0</v>
      </c>
      <c r="E244" s="127">
        <f t="shared" si="19"/>
        <v>0</v>
      </c>
      <c r="F244" s="127">
        <f t="shared" si="20"/>
        <v>0</v>
      </c>
    </row>
    <row r="245" spans="2:6" ht="15.75">
      <c r="B245" s="16">
        <v>232</v>
      </c>
      <c r="C245" s="126">
        <f t="shared" si="17"/>
        <v>0</v>
      </c>
      <c r="D245" s="127">
        <f t="shared" si="18"/>
        <v>0</v>
      </c>
      <c r="E245" s="127">
        <f t="shared" si="19"/>
        <v>0</v>
      </c>
      <c r="F245" s="127">
        <f t="shared" si="20"/>
        <v>0</v>
      </c>
    </row>
    <row r="246" spans="2:6" ht="15.75">
      <c r="B246" s="16">
        <v>233</v>
      </c>
      <c r="C246" s="126">
        <f t="shared" si="17"/>
        <v>0</v>
      </c>
      <c r="D246" s="127">
        <f t="shared" si="18"/>
        <v>0</v>
      </c>
      <c r="E246" s="127">
        <f t="shared" si="19"/>
        <v>0</v>
      </c>
      <c r="F246" s="127">
        <f t="shared" si="20"/>
        <v>0</v>
      </c>
    </row>
    <row r="247" spans="2:6" ht="15.75">
      <c r="B247" s="16">
        <v>234</v>
      </c>
      <c r="C247" s="126">
        <f t="shared" si="17"/>
        <v>0</v>
      </c>
      <c r="D247" s="127">
        <f t="shared" si="18"/>
        <v>0</v>
      </c>
      <c r="E247" s="127">
        <f t="shared" si="19"/>
        <v>0</v>
      </c>
      <c r="F247" s="127">
        <f t="shared" si="20"/>
        <v>0</v>
      </c>
    </row>
    <row r="248" spans="2:6" ht="15.75">
      <c r="B248" s="16">
        <v>235</v>
      </c>
      <c r="C248" s="126">
        <f t="shared" si="17"/>
        <v>0</v>
      </c>
      <c r="D248" s="127">
        <f t="shared" si="18"/>
        <v>0</v>
      </c>
      <c r="E248" s="127">
        <f t="shared" si="19"/>
        <v>0</v>
      </c>
      <c r="F248" s="127">
        <f t="shared" si="20"/>
        <v>0</v>
      </c>
    </row>
    <row r="249" spans="2:6" ht="15.75">
      <c r="B249" s="16">
        <v>236</v>
      </c>
      <c r="C249" s="126">
        <f t="shared" si="17"/>
        <v>0</v>
      </c>
      <c r="D249" s="127">
        <f t="shared" si="18"/>
        <v>0</v>
      </c>
      <c r="E249" s="127">
        <f t="shared" si="19"/>
        <v>0</v>
      </c>
      <c r="F249" s="127">
        <f t="shared" si="20"/>
        <v>0</v>
      </c>
    </row>
    <row r="250" spans="2:6" ht="15.75">
      <c r="B250" s="16">
        <v>237</v>
      </c>
      <c r="C250" s="126">
        <f t="shared" si="17"/>
        <v>0</v>
      </c>
      <c r="D250" s="127">
        <f t="shared" si="18"/>
        <v>0</v>
      </c>
      <c r="E250" s="127">
        <f t="shared" si="19"/>
        <v>0</v>
      </c>
      <c r="F250" s="127">
        <f t="shared" si="20"/>
        <v>0</v>
      </c>
    </row>
    <row r="251" spans="2:6" ht="15.75">
      <c r="B251" s="16">
        <v>238</v>
      </c>
      <c r="C251" s="126">
        <f t="shared" si="17"/>
        <v>0</v>
      </c>
      <c r="D251" s="127">
        <f t="shared" si="18"/>
        <v>0</v>
      </c>
      <c r="E251" s="127">
        <f t="shared" si="19"/>
        <v>0</v>
      </c>
      <c r="F251" s="127">
        <f t="shared" si="20"/>
        <v>0</v>
      </c>
    </row>
    <row r="252" spans="2:6" ht="15.75">
      <c r="B252" s="16">
        <v>239</v>
      </c>
      <c r="C252" s="126">
        <f t="shared" si="17"/>
        <v>0</v>
      </c>
      <c r="D252" s="127">
        <f t="shared" si="18"/>
        <v>0</v>
      </c>
      <c r="E252" s="127">
        <f t="shared" si="19"/>
        <v>0</v>
      </c>
      <c r="F252" s="127">
        <f t="shared" si="20"/>
        <v>0</v>
      </c>
    </row>
    <row r="253" spans="2:6" ht="15.75">
      <c r="B253" s="16">
        <v>240</v>
      </c>
      <c r="C253" s="126">
        <f t="shared" si="17"/>
        <v>0</v>
      </c>
      <c r="D253" s="127">
        <f t="shared" si="18"/>
        <v>0</v>
      </c>
      <c r="E253" s="127">
        <f t="shared" si="19"/>
        <v>0</v>
      </c>
      <c r="F253" s="127">
        <f t="shared" si="20"/>
        <v>0</v>
      </c>
    </row>
    <row r="254" spans="2:6" ht="15.75">
      <c r="B254" s="16">
        <v>241</v>
      </c>
      <c r="C254" s="126">
        <f t="shared" si="17"/>
        <v>0</v>
      </c>
      <c r="D254" s="127">
        <f t="shared" si="18"/>
        <v>0</v>
      </c>
      <c r="E254" s="127">
        <f t="shared" si="19"/>
        <v>0</v>
      </c>
      <c r="F254" s="127">
        <f t="shared" si="20"/>
        <v>0</v>
      </c>
    </row>
    <row r="255" spans="2:6" ht="15.75">
      <c r="B255" s="16">
        <v>242</v>
      </c>
      <c r="C255" s="126">
        <f t="shared" si="17"/>
        <v>0</v>
      </c>
      <c r="D255" s="127">
        <f t="shared" si="18"/>
        <v>0</v>
      </c>
      <c r="E255" s="127">
        <f t="shared" si="19"/>
        <v>0</v>
      </c>
      <c r="F255" s="127">
        <f t="shared" si="20"/>
        <v>0</v>
      </c>
    </row>
    <row r="256" spans="2:6" ht="15.75">
      <c r="B256" s="16">
        <v>243</v>
      </c>
      <c r="C256" s="126">
        <f t="shared" si="17"/>
        <v>0</v>
      </c>
      <c r="D256" s="127">
        <f t="shared" si="18"/>
        <v>0</v>
      </c>
      <c r="E256" s="127">
        <f t="shared" si="19"/>
        <v>0</v>
      </c>
      <c r="F256" s="127">
        <f t="shared" si="20"/>
        <v>0</v>
      </c>
    </row>
    <row r="257" spans="2:6" ht="15.75">
      <c r="B257" s="16">
        <v>244</v>
      </c>
      <c r="C257" s="126">
        <f t="shared" si="17"/>
        <v>0</v>
      </c>
      <c r="D257" s="127">
        <f t="shared" si="18"/>
        <v>0</v>
      </c>
      <c r="E257" s="127">
        <f t="shared" si="19"/>
        <v>0</v>
      </c>
      <c r="F257" s="127">
        <f t="shared" si="20"/>
        <v>0</v>
      </c>
    </row>
    <row r="258" spans="2:6" ht="15.75">
      <c r="B258" s="16">
        <v>245</v>
      </c>
      <c r="C258" s="126">
        <f t="shared" si="17"/>
        <v>0</v>
      </c>
      <c r="D258" s="127">
        <f t="shared" si="18"/>
        <v>0</v>
      </c>
      <c r="E258" s="127">
        <f t="shared" si="19"/>
        <v>0</v>
      </c>
      <c r="F258" s="127">
        <f t="shared" si="20"/>
        <v>0</v>
      </c>
    </row>
    <row r="259" spans="2:6" ht="15.75">
      <c r="B259" s="16">
        <v>246</v>
      </c>
      <c r="C259" s="126">
        <f t="shared" si="17"/>
        <v>0</v>
      </c>
      <c r="D259" s="127">
        <f t="shared" si="18"/>
        <v>0</v>
      </c>
      <c r="E259" s="127">
        <f t="shared" si="19"/>
        <v>0</v>
      </c>
      <c r="F259" s="127">
        <f t="shared" si="20"/>
        <v>0</v>
      </c>
    </row>
    <row r="260" spans="2:6" ht="15.75">
      <c r="B260" s="16">
        <v>247</v>
      </c>
      <c r="C260" s="126">
        <f t="shared" si="17"/>
        <v>0</v>
      </c>
      <c r="D260" s="127">
        <f t="shared" si="18"/>
        <v>0</v>
      </c>
      <c r="E260" s="127">
        <f t="shared" si="19"/>
        <v>0</v>
      </c>
      <c r="F260" s="127">
        <f t="shared" si="20"/>
        <v>0</v>
      </c>
    </row>
    <row r="261" spans="2:6" ht="15.75">
      <c r="B261" s="16">
        <v>248</v>
      </c>
      <c r="C261" s="126">
        <f t="shared" si="17"/>
        <v>0</v>
      </c>
      <c r="D261" s="127">
        <f t="shared" si="18"/>
        <v>0</v>
      </c>
      <c r="E261" s="127">
        <f t="shared" si="19"/>
        <v>0</v>
      </c>
      <c r="F261" s="127">
        <f t="shared" si="20"/>
        <v>0</v>
      </c>
    </row>
    <row r="262" spans="2:6" ht="15.75">
      <c r="B262" s="16">
        <v>249</v>
      </c>
      <c r="C262" s="126">
        <f t="shared" si="17"/>
        <v>0</v>
      </c>
      <c r="D262" s="127">
        <f t="shared" si="18"/>
        <v>0</v>
      </c>
      <c r="E262" s="127">
        <f t="shared" si="19"/>
        <v>0</v>
      </c>
      <c r="F262" s="127">
        <f t="shared" si="20"/>
        <v>0</v>
      </c>
    </row>
    <row r="263" spans="2:6" ht="15.75">
      <c r="B263" s="16">
        <v>250</v>
      </c>
      <c r="C263" s="126">
        <f t="shared" si="17"/>
        <v>0</v>
      </c>
      <c r="D263" s="127">
        <f t="shared" si="18"/>
        <v>0</v>
      </c>
      <c r="E263" s="127">
        <f t="shared" si="19"/>
        <v>0</v>
      </c>
      <c r="F263" s="127">
        <f t="shared" si="20"/>
        <v>0</v>
      </c>
    </row>
    <row r="264" spans="2:6" ht="15.75">
      <c r="B264" s="16">
        <v>251</v>
      </c>
      <c r="C264" s="126">
        <f t="shared" si="17"/>
        <v>0</v>
      </c>
      <c r="D264" s="127">
        <f t="shared" si="18"/>
        <v>0</v>
      </c>
      <c r="E264" s="127">
        <f t="shared" si="19"/>
        <v>0</v>
      </c>
      <c r="F264" s="127">
        <f t="shared" si="20"/>
        <v>0</v>
      </c>
    </row>
    <row r="265" spans="2:6" ht="15.75">
      <c r="B265" s="16">
        <v>252</v>
      </c>
      <c r="C265" s="126">
        <f t="shared" si="17"/>
        <v>0</v>
      </c>
      <c r="D265" s="127">
        <f t="shared" si="18"/>
        <v>0</v>
      </c>
      <c r="E265" s="127">
        <f t="shared" si="19"/>
        <v>0</v>
      </c>
      <c r="F265" s="127">
        <f t="shared" si="20"/>
        <v>0</v>
      </c>
    </row>
    <row r="266" spans="2:6" ht="15.75">
      <c r="B266" s="16">
        <v>253</v>
      </c>
      <c r="C266" s="126">
        <f t="shared" si="17"/>
        <v>0</v>
      </c>
      <c r="D266" s="127">
        <f t="shared" si="18"/>
        <v>0</v>
      </c>
      <c r="E266" s="127">
        <f t="shared" si="19"/>
        <v>0</v>
      </c>
      <c r="F266" s="127">
        <f t="shared" si="20"/>
        <v>0</v>
      </c>
    </row>
    <row r="267" spans="2:6" ht="15.75">
      <c r="B267" s="16">
        <v>254</v>
      </c>
      <c r="C267" s="126">
        <f t="shared" si="17"/>
        <v>0</v>
      </c>
      <c r="D267" s="127">
        <f t="shared" si="18"/>
        <v>0</v>
      </c>
      <c r="E267" s="127">
        <f t="shared" si="19"/>
        <v>0</v>
      </c>
      <c r="F267" s="127">
        <f t="shared" si="20"/>
        <v>0</v>
      </c>
    </row>
    <row r="268" spans="2:6" ht="15.75">
      <c r="B268" s="16">
        <v>255</v>
      </c>
      <c r="C268" s="126">
        <f t="shared" si="17"/>
        <v>0</v>
      </c>
      <c r="D268" s="127">
        <f t="shared" si="18"/>
        <v>0</v>
      </c>
      <c r="E268" s="127">
        <f t="shared" si="19"/>
        <v>0</v>
      </c>
      <c r="F268" s="127">
        <f t="shared" si="20"/>
        <v>0</v>
      </c>
    </row>
    <row r="269" spans="2:6" ht="15.75">
      <c r="B269" s="16">
        <v>256</v>
      </c>
      <c r="C269" s="126">
        <f t="shared" si="17"/>
        <v>0</v>
      </c>
      <c r="D269" s="127">
        <f t="shared" si="18"/>
        <v>0</v>
      </c>
      <c r="E269" s="127">
        <f t="shared" si="19"/>
        <v>0</v>
      </c>
      <c r="F269" s="127">
        <f t="shared" si="20"/>
        <v>0</v>
      </c>
    </row>
    <row r="270" spans="2:6" ht="15.75">
      <c r="B270" s="16">
        <v>257</v>
      </c>
      <c r="C270" s="126">
        <f t="shared" si="17"/>
        <v>0</v>
      </c>
      <c r="D270" s="127">
        <f t="shared" si="18"/>
        <v>0</v>
      </c>
      <c r="E270" s="127">
        <f t="shared" si="19"/>
        <v>0</v>
      </c>
      <c r="F270" s="127">
        <f t="shared" si="20"/>
        <v>0</v>
      </c>
    </row>
    <row r="271" spans="2:6" ht="15.75">
      <c r="B271" s="16">
        <v>258</v>
      </c>
      <c r="C271" s="126">
        <f aca="true" t="shared" si="21" ref="C271:C334">IF(F270&gt;$C$7,$C$7,F270+D271)</f>
        <v>0</v>
      </c>
      <c r="D271" s="127">
        <f aca="true" t="shared" si="22" ref="D271:D334">+$C$5*F270/12</f>
        <v>0</v>
      </c>
      <c r="E271" s="127">
        <f t="shared" si="19"/>
        <v>0</v>
      </c>
      <c r="F271" s="127">
        <f t="shared" si="20"/>
        <v>0</v>
      </c>
    </row>
    <row r="272" spans="2:6" ht="15.75">
      <c r="B272" s="16">
        <v>259</v>
      </c>
      <c r="C272" s="126">
        <f t="shared" si="21"/>
        <v>0</v>
      </c>
      <c r="D272" s="127">
        <f t="shared" si="22"/>
        <v>0</v>
      </c>
      <c r="E272" s="127">
        <f aca="true" t="shared" si="23" ref="E272:E335">+C272-D272</f>
        <v>0</v>
      </c>
      <c r="F272" s="127">
        <f aca="true" t="shared" si="24" ref="F272:F335">+F271-E272</f>
        <v>0</v>
      </c>
    </row>
    <row r="273" spans="2:6" ht="15.75">
      <c r="B273" s="16">
        <v>260</v>
      </c>
      <c r="C273" s="126">
        <f t="shared" si="21"/>
        <v>0</v>
      </c>
      <c r="D273" s="127">
        <f t="shared" si="22"/>
        <v>0</v>
      </c>
      <c r="E273" s="127">
        <f t="shared" si="23"/>
        <v>0</v>
      </c>
      <c r="F273" s="127">
        <f t="shared" si="24"/>
        <v>0</v>
      </c>
    </row>
    <row r="274" spans="2:6" ht="15.75">
      <c r="B274" s="16">
        <v>261</v>
      </c>
      <c r="C274" s="126">
        <f t="shared" si="21"/>
        <v>0</v>
      </c>
      <c r="D274" s="127">
        <f t="shared" si="22"/>
        <v>0</v>
      </c>
      <c r="E274" s="127">
        <f t="shared" si="23"/>
        <v>0</v>
      </c>
      <c r="F274" s="127">
        <f t="shared" si="24"/>
        <v>0</v>
      </c>
    </row>
    <row r="275" spans="2:6" ht="15.75">
      <c r="B275" s="16">
        <v>262</v>
      </c>
      <c r="C275" s="126">
        <f t="shared" si="21"/>
        <v>0</v>
      </c>
      <c r="D275" s="127">
        <f t="shared" si="22"/>
        <v>0</v>
      </c>
      <c r="E275" s="127">
        <f t="shared" si="23"/>
        <v>0</v>
      </c>
      <c r="F275" s="127">
        <f t="shared" si="24"/>
        <v>0</v>
      </c>
    </row>
    <row r="276" spans="2:6" ht="15.75">
      <c r="B276" s="16">
        <v>263</v>
      </c>
      <c r="C276" s="126">
        <f t="shared" si="21"/>
        <v>0</v>
      </c>
      <c r="D276" s="127">
        <f t="shared" si="22"/>
        <v>0</v>
      </c>
      <c r="E276" s="127">
        <f t="shared" si="23"/>
        <v>0</v>
      </c>
      <c r="F276" s="127">
        <f t="shared" si="24"/>
        <v>0</v>
      </c>
    </row>
    <row r="277" spans="2:6" ht="15.75">
      <c r="B277" s="16">
        <v>264</v>
      </c>
      <c r="C277" s="126">
        <f t="shared" si="21"/>
        <v>0</v>
      </c>
      <c r="D277" s="127">
        <f t="shared" si="22"/>
        <v>0</v>
      </c>
      <c r="E277" s="127">
        <f t="shared" si="23"/>
        <v>0</v>
      </c>
      <c r="F277" s="127">
        <f t="shared" si="24"/>
        <v>0</v>
      </c>
    </row>
    <row r="278" spans="2:6" ht="15.75">
      <c r="B278" s="16">
        <v>265</v>
      </c>
      <c r="C278" s="126">
        <f t="shared" si="21"/>
        <v>0</v>
      </c>
      <c r="D278" s="127">
        <f t="shared" si="22"/>
        <v>0</v>
      </c>
      <c r="E278" s="127">
        <f t="shared" si="23"/>
        <v>0</v>
      </c>
      <c r="F278" s="127">
        <f t="shared" si="24"/>
        <v>0</v>
      </c>
    </row>
    <row r="279" spans="2:6" ht="15.75">
      <c r="B279" s="16">
        <v>266</v>
      </c>
      <c r="C279" s="126">
        <f t="shared" si="21"/>
        <v>0</v>
      </c>
      <c r="D279" s="127">
        <f t="shared" si="22"/>
        <v>0</v>
      </c>
      <c r="E279" s="127">
        <f t="shared" si="23"/>
        <v>0</v>
      </c>
      <c r="F279" s="127">
        <f t="shared" si="24"/>
        <v>0</v>
      </c>
    </row>
    <row r="280" spans="2:6" ht="15.75">
      <c r="B280" s="16">
        <v>267</v>
      </c>
      <c r="C280" s="126">
        <f t="shared" si="21"/>
        <v>0</v>
      </c>
      <c r="D280" s="127">
        <f t="shared" si="22"/>
        <v>0</v>
      </c>
      <c r="E280" s="127">
        <f t="shared" si="23"/>
        <v>0</v>
      </c>
      <c r="F280" s="127">
        <f t="shared" si="24"/>
        <v>0</v>
      </c>
    </row>
    <row r="281" spans="2:6" ht="15.75">
      <c r="B281" s="16">
        <v>268</v>
      </c>
      <c r="C281" s="126">
        <f t="shared" si="21"/>
        <v>0</v>
      </c>
      <c r="D281" s="127">
        <f t="shared" si="22"/>
        <v>0</v>
      </c>
      <c r="E281" s="127">
        <f t="shared" si="23"/>
        <v>0</v>
      </c>
      <c r="F281" s="127">
        <f t="shared" si="24"/>
        <v>0</v>
      </c>
    </row>
    <row r="282" spans="2:6" ht="15.75">
      <c r="B282" s="16">
        <v>269</v>
      </c>
      <c r="C282" s="126">
        <f t="shared" si="21"/>
        <v>0</v>
      </c>
      <c r="D282" s="127">
        <f t="shared" si="22"/>
        <v>0</v>
      </c>
      <c r="E282" s="127">
        <f t="shared" si="23"/>
        <v>0</v>
      </c>
      <c r="F282" s="127">
        <f t="shared" si="24"/>
        <v>0</v>
      </c>
    </row>
    <row r="283" spans="2:6" ht="15.75">
      <c r="B283" s="16">
        <v>270</v>
      </c>
      <c r="C283" s="126">
        <f t="shared" si="21"/>
        <v>0</v>
      </c>
      <c r="D283" s="127">
        <f t="shared" si="22"/>
        <v>0</v>
      </c>
      <c r="E283" s="127">
        <f t="shared" si="23"/>
        <v>0</v>
      </c>
      <c r="F283" s="127">
        <f t="shared" si="24"/>
        <v>0</v>
      </c>
    </row>
    <row r="284" spans="2:6" ht="15.75">
      <c r="B284" s="16">
        <v>271</v>
      </c>
      <c r="C284" s="126">
        <f t="shared" si="21"/>
        <v>0</v>
      </c>
      <c r="D284" s="127">
        <f t="shared" si="22"/>
        <v>0</v>
      </c>
      <c r="E284" s="127">
        <f t="shared" si="23"/>
        <v>0</v>
      </c>
      <c r="F284" s="127">
        <f t="shared" si="24"/>
        <v>0</v>
      </c>
    </row>
    <row r="285" spans="2:6" ht="15.75">
      <c r="B285" s="16">
        <v>272</v>
      </c>
      <c r="C285" s="126">
        <f t="shared" si="21"/>
        <v>0</v>
      </c>
      <c r="D285" s="127">
        <f t="shared" si="22"/>
        <v>0</v>
      </c>
      <c r="E285" s="127">
        <f t="shared" si="23"/>
        <v>0</v>
      </c>
      <c r="F285" s="127">
        <f t="shared" si="24"/>
        <v>0</v>
      </c>
    </row>
    <row r="286" spans="2:6" ht="15.75">
      <c r="B286" s="16">
        <v>273</v>
      </c>
      <c r="C286" s="126">
        <f t="shared" si="21"/>
        <v>0</v>
      </c>
      <c r="D286" s="127">
        <f t="shared" si="22"/>
        <v>0</v>
      </c>
      <c r="E286" s="127">
        <f t="shared" si="23"/>
        <v>0</v>
      </c>
      <c r="F286" s="127">
        <f t="shared" si="24"/>
        <v>0</v>
      </c>
    </row>
    <row r="287" spans="2:6" ht="15.75">
      <c r="B287" s="16">
        <v>274</v>
      </c>
      <c r="C287" s="126">
        <f t="shared" si="21"/>
        <v>0</v>
      </c>
      <c r="D287" s="127">
        <f t="shared" si="22"/>
        <v>0</v>
      </c>
      <c r="E287" s="127">
        <f t="shared" si="23"/>
        <v>0</v>
      </c>
      <c r="F287" s="127">
        <f t="shared" si="24"/>
        <v>0</v>
      </c>
    </row>
    <row r="288" spans="2:6" ht="15.75">
      <c r="B288" s="16">
        <v>275</v>
      </c>
      <c r="C288" s="126">
        <f t="shared" si="21"/>
        <v>0</v>
      </c>
      <c r="D288" s="127">
        <f t="shared" si="22"/>
        <v>0</v>
      </c>
      <c r="E288" s="127">
        <f t="shared" si="23"/>
        <v>0</v>
      </c>
      <c r="F288" s="127">
        <f t="shared" si="24"/>
        <v>0</v>
      </c>
    </row>
    <row r="289" spans="2:6" ht="15.75">
      <c r="B289" s="16">
        <v>276</v>
      </c>
      <c r="C289" s="126">
        <f t="shared" si="21"/>
        <v>0</v>
      </c>
      <c r="D289" s="127">
        <f t="shared" si="22"/>
        <v>0</v>
      </c>
      <c r="E289" s="127">
        <f t="shared" si="23"/>
        <v>0</v>
      </c>
      <c r="F289" s="127">
        <f t="shared" si="24"/>
        <v>0</v>
      </c>
    </row>
    <row r="290" spans="2:6" ht="15.75">
      <c r="B290" s="16">
        <v>277</v>
      </c>
      <c r="C290" s="126">
        <f t="shared" si="21"/>
        <v>0</v>
      </c>
      <c r="D290" s="127">
        <f t="shared" si="22"/>
        <v>0</v>
      </c>
      <c r="E290" s="127">
        <f t="shared" si="23"/>
        <v>0</v>
      </c>
      <c r="F290" s="127">
        <f t="shared" si="24"/>
        <v>0</v>
      </c>
    </row>
    <row r="291" spans="2:6" ht="15.75">
      <c r="B291" s="16">
        <v>278</v>
      </c>
      <c r="C291" s="126">
        <f t="shared" si="21"/>
        <v>0</v>
      </c>
      <c r="D291" s="127">
        <f t="shared" si="22"/>
        <v>0</v>
      </c>
      <c r="E291" s="127">
        <f t="shared" si="23"/>
        <v>0</v>
      </c>
      <c r="F291" s="127">
        <f t="shared" si="24"/>
        <v>0</v>
      </c>
    </row>
    <row r="292" spans="2:6" ht="15.75">
      <c r="B292" s="16">
        <v>279</v>
      </c>
      <c r="C292" s="126">
        <f t="shared" si="21"/>
        <v>0</v>
      </c>
      <c r="D292" s="127">
        <f t="shared" si="22"/>
        <v>0</v>
      </c>
      <c r="E292" s="127">
        <f t="shared" si="23"/>
        <v>0</v>
      </c>
      <c r="F292" s="127">
        <f t="shared" si="24"/>
        <v>0</v>
      </c>
    </row>
    <row r="293" spans="2:6" ht="15.75">
      <c r="B293" s="16">
        <v>280</v>
      </c>
      <c r="C293" s="126">
        <f t="shared" si="21"/>
        <v>0</v>
      </c>
      <c r="D293" s="127">
        <f t="shared" si="22"/>
        <v>0</v>
      </c>
      <c r="E293" s="127">
        <f t="shared" si="23"/>
        <v>0</v>
      </c>
      <c r="F293" s="127">
        <f t="shared" si="24"/>
        <v>0</v>
      </c>
    </row>
    <row r="294" spans="2:6" ht="15.75">
      <c r="B294" s="16">
        <v>281</v>
      </c>
      <c r="C294" s="126">
        <f t="shared" si="21"/>
        <v>0</v>
      </c>
      <c r="D294" s="127">
        <f t="shared" si="22"/>
        <v>0</v>
      </c>
      <c r="E294" s="127">
        <f t="shared" si="23"/>
        <v>0</v>
      </c>
      <c r="F294" s="127">
        <f t="shared" si="24"/>
        <v>0</v>
      </c>
    </row>
    <row r="295" spans="2:6" ht="15.75">
      <c r="B295" s="16">
        <v>282</v>
      </c>
      <c r="C295" s="126">
        <f t="shared" si="21"/>
        <v>0</v>
      </c>
      <c r="D295" s="127">
        <f t="shared" si="22"/>
        <v>0</v>
      </c>
      <c r="E295" s="127">
        <f t="shared" si="23"/>
        <v>0</v>
      </c>
      <c r="F295" s="127">
        <f t="shared" si="24"/>
        <v>0</v>
      </c>
    </row>
    <row r="296" spans="2:6" ht="15.75">
      <c r="B296" s="16">
        <v>283</v>
      </c>
      <c r="C296" s="126">
        <f t="shared" si="21"/>
        <v>0</v>
      </c>
      <c r="D296" s="127">
        <f t="shared" si="22"/>
        <v>0</v>
      </c>
      <c r="E296" s="127">
        <f t="shared" si="23"/>
        <v>0</v>
      </c>
      <c r="F296" s="127">
        <f t="shared" si="24"/>
        <v>0</v>
      </c>
    </row>
    <row r="297" spans="2:6" ht="15.75">
      <c r="B297" s="16">
        <v>284</v>
      </c>
      <c r="C297" s="126">
        <f t="shared" si="21"/>
        <v>0</v>
      </c>
      <c r="D297" s="127">
        <f t="shared" si="22"/>
        <v>0</v>
      </c>
      <c r="E297" s="127">
        <f t="shared" si="23"/>
        <v>0</v>
      </c>
      <c r="F297" s="127">
        <f t="shared" si="24"/>
        <v>0</v>
      </c>
    </row>
    <row r="298" spans="2:6" ht="15.75">
      <c r="B298" s="16">
        <v>285</v>
      </c>
      <c r="C298" s="126">
        <f t="shared" si="21"/>
        <v>0</v>
      </c>
      <c r="D298" s="127">
        <f t="shared" si="22"/>
        <v>0</v>
      </c>
      <c r="E298" s="127">
        <f t="shared" si="23"/>
        <v>0</v>
      </c>
      <c r="F298" s="127">
        <f t="shared" si="24"/>
        <v>0</v>
      </c>
    </row>
    <row r="299" spans="2:6" ht="15.75">
      <c r="B299" s="16">
        <v>286</v>
      </c>
      <c r="C299" s="126">
        <f t="shared" si="21"/>
        <v>0</v>
      </c>
      <c r="D299" s="127">
        <f t="shared" si="22"/>
        <v>0</v>
      </c>
      <c r="E299" s="127">
        <f t="shared" si="23"/>
        <v>0</v>
      </c>
      <c r="F299" s="127">
        <f t="shared" si="24"/>
        <v>0</v>
      </c>
    </row>
    <row r="300" spans="2:6" ht="15.75">
      <c r="B300" s="16">
        <v>287</v>
      </c>
      <c r="C300" s="126">
        <f t="shared" si="21"/>
        <v>0</v>
      </c>
      <c r="D300" s="127">
        <f t="shared" si="22"/>
        <v>0</v>
      </c>
      <c r="E300" s="127">
        <f t="shared" si="23"/>
        <v>0</v>
      </c>
      <c r="F300" s="127">
        <f t="shared" si="24"/>
        <v>0</v>
      </c>
    </row>
    <row r="301" spans="2:6" ht="15.75">
      <c r="B301" s="16">
        <v>288</v>
      </c>
      <c r="C301" s="126">
        <f t="shared" si="21"/>
        <v>0</v>
      </c>
      <c r="D301" s="127">
        <f t="shared" si="22"/>
        <v>0</v>
      </c>
      <c r="E301" s="127">
        <f t="shared" si="23"/>
        <v>0</v>
      </c>
      <c r="F301" s="127">
        <f t="shared" si="24"/>
        <v>0</v>
      </c>
    </row>
    <row r="302" spans="2:6" ht="15.75">
      <c r="B302" s="16">
        <v>289</v>
      </c>
      <c r="C302" s="126">
        <f t="shared" si="21"/>
        <v>0</v>
      </c>
      <c r="D302" s="127">
        <f t="shared" si="22"/>
        <v>0</v>
      </c>
      <c r="E302" s="127">
        <f t="shared" si="23"/>
        <v>0</v>
      </c>
      <c r="F302" s="127">
        <f t="shared" si="24"/>
        <v>0</v>
      </c>
    </row>
    <row r="303" spans="2:6" ht="15.75">
      <c r="B303" s="16">
        <v>290</v>
      </c>
      <c r="C303" s="126">
        <f t="shared" si="21"/>
        <v>0</v>
      </c>
      <c r="D303" s="127">
        <f t="shared" si="22"/>
        <v>0</v>
      </c>
      <c r="E303" s="127">
        <f t="shared" si="23"/>
        <v>0</v>
      </c>
      <c r="F303" s="127">
        <f t="shared" si="24"/>
        <v>0</v>
      </c>
    </row>
    <row r="304" spans="2:6" ht="15.75">
      <c r="B304" s="16">
        <v>291</v>
      </c>
      <c r="C304" s="126">
        <f t="shared" si="21"/>
        <v>0</v>
      </c>
      <c r="D304" s="127">
        <f t="shared" si="22"/>
        <v>0</v>
      </c>
      <c r="E304" s="127">
        <f t="shared" si="23"/>
        <v>0</v>
      </c>
      <c r="F304" s="127">
        <f t="shared" si="24"/>
        <v>0</v>
      </c>
    </row>
    <row r="305" spans="2:6" ht="15.75">
      <c r="B305" s="16">
        <v>292</v>
      </c>
      <c r="C305" s="126">
        <f t="shared" si="21"/>
        <v>0</v>
      </c>
      <c r="D305" s="127">
        <f t="shared" si="22"/>
        <v>0</v>
      </c>
      <c r="E305" s="127">
        <f t="shared" si="23"/>
        <v>0</v>
      </c>
      <c r="F305" s="127">
        <f t="shared" si="24"/>
        <v>0</v>
      </c>
    </row>
    <row r="306" spans="2:6" ht="15.75">
      <c r="B306" s="16">
        <v>293</v>
      </c>
      <c r="C306" s="126">
        <f t="shared" si="21"/>
        <v>0</v>
      </c>
      <c r="D306" s="127">
        <f t="shared" si="22"/>
        <v>0</v>
      </c>
      <c r="E306" s="127">
        <f t="shared" si="23"/>
        <v>0</v>
      </c>
      <c r="F306" s="127">
        <f t="shared" si="24"/>
        <v>0</v>
      </c>
    </row>
    <row r="307" spans="2:6" ht="15.75">
      <c r="B307" s="16">
        <v>294</v>
      </c>
      <c r="C307" s="126">
        <f t="shared" si="21"/>
        <v>0</v>
      </c>
      <c r="D307" s="127">
        <f t="shared" si="22"/>
        <v>0</v>
      </c>
      <c r="E307" s="127">
        <f t="shared" si="23"/>
        <v>0</v>
      </c>
      <c r="F307" s="127">
        <f t="shared" si="24"/>
        <v>0</v>
      </c>
    </row>
    <row r="308" spans="2:6" ht="15.75">
      <c r="B308" s="16">
        <v>295</v>
      </c>
      <c r="C308" s="126">
        <f t="shared" si="21"/>
        <v>0</v>
      </c>
      <c r="D308" s="127">
        <f t="shared" si="22"/>
        <v>0</v>
      </c>
      <c r="E308" s="127">
        <f t="shared" si="23"/>
        <v>0</v>
      </c>
      <c r="F308" s="127">
        <f t="shared" si="24"/>
        <v>0</v>
      </c>
    </row>
    <row r="309" spans="2:6" ht="15.75">
      <c r="B309" s="16">
        <v>296</v>
      </c>
      <c r="C309" s="126">
        <f t="shared" si="21"/>
        <v>0</v>
      </c>
      <c r="D309" s="127">
        <f t="shared" si="22"/>
        <v>0</v>
      </c>
      <c r="E309" s="127">
        <f t="shared" si="23"/>
        <v>0</v>
      </c>
      <c r="F309" s="127">
        <f t="shared" si="24"/>
        <v>0</v>
      </c>
    </row>
    <row r="310" spans="2:6" ht="15.75">
      <c r="B310" s="16">
        <v>297</v>
      </c>
      <c r="C310" s="126">
        <f t="shared" si="21"/>
        <v>0</v>
      </c>
      <c r="D310" s="127">
        <f t="shared" si="22"/>
        <v>0</v>
      </c>
      <c r="E310" s="127">
        <f t="shared" si="23"/>
        <v>0</v>
      </c>
      <c r="F310" s="127">
        <f t="shared" si="24"/>
        <v>0</v>
      </c>
    </row>
    <row r="311" spans="2:6" ht="15.75">
      <c r="B311" s="16">
        <v>298</v>
      </c>
      <c r="C311" s="126">
        <f t="shared" si="21"/>
        <v>0</v>
      </c>
      <c r="D311" s="127">
        <f t="shared" si="22"/>
        <v>0</v>
      </c>
      <c r="E311" s="127">
        <f t="shared" si="23"/>
        <v>0</v>
      </c>
      <c r="F311" s="127">
        <f t="shared" si="24"/>
        <v>0</v>
      </c>
    </row>
    <row r="312" spans="2:6" ht="15.75">
      <c r="B312" s="16">
        <v>299</v>
      </c>
      <c r="C312" s="126">
        <f t="shared" si="21"/>
        <v>0</v>
      </c>
      <c r="D312" s="127">
        <f t="shared" si="22"/>
        <v>0</v>
      </c>
      <c r="E312" s="127">
        <f t="shared" si="23"/>
        <v>0</v>
      </c>
      <c r="F312" s="127">
        <f t="shared" si="24"/>
        <v>0</v>
      </c>
    </row>
    <row r="313" spans="2:6" ht="15.75">
      <c r="B313" s="16">
        <v>300</v>
      </c>
      <c r="C313" s="126">
        <f t="shared" si="21"/>
        <v>0</v>
      </c>
      <c r="D313" s="127">
        <f t="shared" si="22"/>
        <v>0</v>
      </c>
      <c r="E313" s="127">
        <f t="shared" si="23"/>
        <v>0</v>
      </c>
      <c r="F313" s="127">
        <f t="shared" si="24"/>
        <v>0</v>
      </c>
    </row>
    <row r="314" spans="2:6" ht="15.75">
      <c r="B314" s="16">
        <v>301</v>
      </c>
      <c r="C314" s="126">
        <f t="shared" si="21"/>
        <v>0</v>
      </c>
      <c r="D314" s="127">
        <f t="shared" si="22"/>
        <v>0</v>
      </c>
      <c r="E314" s="127">
        <f t="shared" si="23"/>
        <v>0</v>
      </c>
      <c r="F314" s="127">
        <f t="shared" si="24"/>
        <v>0</v>
      </c>
    </row>
    <row r="315" spans="2:6" ht="15.75">
      <c r="B315" s="16">
        <v>302</v>
      </c>
      <c r="C315" s="126">
        <f t="shared" si="21"/>
        <v>0</v>
      </c>
      <c r="D315" s="127">
        <f t="shared" si="22"/>
        <v>0</v>
      </c>
      <c r="E315" s="127">
        <f t="shared" si="23"/>
        <v>0</v>
      </c>
      <c r="F315" s="127">
        <f t="shared" si="24"/>
        <v>0</v>
      </c>
    </row>
    <row r="316" spans="2:6" ht="15.75">
      <c r="B316" s="16">
        <v>303</v>
      </c>
      <c r="C316" s="126">
        <f t="shared" si="21"/>
        <v>0</v>
      </c>
      <c r="D316" s="127">
        <f t="shared" si="22"/>
        <v>0</v>
      </c>
      <c r="E316" s="127">
        <f t="shared" si="23"/>
        <v>0</v>
      </c>
      <c r="F316" s="127">
        <f t="shared" si="24"/>
        <v>0</v>
      </c>
    </row>
    <row r="317" spans="2:6" ht="15.75">
      <c r="B317" s="16">
        <v>304</v>
      </c>
      <c r="C317" s="126">
        <f t="shared" si="21"/>
        <v>0</v>
      </c>
      <c r="D317" s="127">
        <f t="shared" si="22"/>
        <v>0</v>
      </c>
      <c r="E317" s="127">
        <f t="shared" si="23"/>
        <v>0</v>
      </c>
      <c r="F317" s="127">
        <f t="shared" si="24"/>
        <v>0</v>
      </c>
    </row>
    <row r="318" spans="2:6" ht="15.75">
      <c r="B318" s="16">
        <v>305</v>
      </c>
      <c r="C318" s="126">
        <f t="shared" si="21"/>
        <v>0</v>
      </c>
      <c r="D318" s="127">
        <f t="shared" si="22"/>
        <v>0</v>
      </c>
      <c r="E318" s="127">
        <f t="shared" si="23"/>
        <v>0</v>
      </c>
      <c r="F318" s="127">
        <f t="shared" si="24"/>
        <v>0</v>
      </c>
    </row>
    <row r="319" spans="2:6" ht="15.75">
      <c r="B319" s="16">
        <v>306</v>
      </c>
      <c r="C319" s="126">
        <f t="shared" si="21"/>
        <v>0</v>
      </c>
      <c r="D319" s="127">
        <f t="shared" si="22"/>
        <v>0</v>
      </c>
      <c r="E319" s="127">
        <f t="shared" si="23"/>
        <v>0</v>
      </c>
      <c r="F319" s="127">
        <f t="shared" si="24"/>
        <v>0</v>
      </c>
    </row>
    <row r="320" spans="2:6" ht="15.75">
      <c r="B320" s="16">
        <v>307</v>
      </c>
      <c r="C320" s="126">
        <f t="shared" si="21"/>
        <v>0</v>
      </c>
      <c r="D320" s="127">
        <f t="shared" si="22"/>
        <v>0</v>
      </c>
      <c r="E320" s="127">
        <f t="shared" si="23"/>
        <v>0</v>
      </c>
      <c r="F320" s="127">
        <f t="shared" si="24"/>
        <v>0</v>
      </c>
    </row>
    <row r="321" spans="2:6" ht="15.75">
      <c r="B321" s="16">
        <v>308</v>
      </c>
      <c r="C321" s="126">
        <f t="shared" si="21"/>
        <v>0</v>
      </c>
      <c r="D321" s="127">
        <f t="shared" si="22"/>
        <v>0</v>
      </c>
      <c r="E321" s="127">
        <f t="shared" si="23"/>
        <v>0</v>
      </c>
      <c r="F321" s="127">
        <f t="shared" si="24"/>
        <v>0</v>
      </c>
    </row>
    <row r="322" spans="2:6" ht="15.75">
      <c r="B322" s="16">
        <v>309</v>
      </c>
      <c r="C322" s="126">
        <f t="shared" si="21"/>
        <v>0</v>
      </c>
      <c r="D322" s="127">
        <f t="shared" si="22"/>
        <v>0</v>
      </c>
      <c r="E322" s="127">
        <f t="shared" si="23"/>
        <v>0</v>
      </c>
      <c r="F322" s="127">
        <f t="shared" si="24"/>
        <v>0</v>
      </c>
    </row>
    <row r="323" spans="2:6" ht="15.75">
      <c r="B323" s="16">
        <v>310</v>
      </c>
      <c r="C323" s="126">
        <f t="shared" si="21"/>
        <v>0</v>
      </c>
      <c r="D323" s="127">
        <f t="shared" si="22"/>
        <v>0</v>
      </c>
      <c r="E323" s="127">
        <f t="shared" si="23"/>
        <v>0</v>
      </c>
      <c r="F323" s="127">
        <f t="shared" si="24"/>
        <v>0</v>
      </c>
    </row>
    <row r="324" spans="2:6" ht="15.75">
      <c r="B324" s="16">
        <v>311</v>
      </c>
      <c r="C324" s="126">
        <f t="shared" si="21"/>
        <v>0</v>
      </c>
      <c r="D324" s="127">
        <f t="shared" si="22"/>
        <v>0</v>
      </c>
      <c r="E324" s="127">
        <f t="shared" si="23"/>
        <v>0</v>
      </c>
      <c r="F324" s="127">
        <f t="shared" si="24"/>
        <v>0</v>
      </c>
    </row>
    <row r="325" spans="2:6" ht="15.75">
      <c r="B325" s="16">
        <v>312</v>
      </c>
      <c r="C325" s="126">
        <f t="shared" si="21"/>
        <v>0</v>
      </c>
      <c r="D325" s="127">
        <f t="shared" si="22"/>
        <v>0</v>
      </c>
      <c r="E325" s="127">
        <f t="shared" si="23"/>
        <v>0</v>
      </c>
      <c r="F325" s="127">
        <f t="shared" si="24"/>
        <v>0</v>
      </c>
    </row>
    <row r="326" spans="2:6" ht="15.75">
      <c r="B326" s="16">
        <v>313</v>
      </c>
      <c r="C326" s="126">
        <f t="shared" si="21"/>
        <v>0</v>
      </c>
      <c r="D326" s="127">
        <f t="shared" si="22"/>
        <v>0</v>
      </c>
      <c r="E326" s="127">
        <f t="shared" si="23"/>
        <v>0</v>
      </c>
      <c r="F326" s="127">
        <f t="shared" si="24"/>
        <v>0</v>
      </c>
    </row>
    <row r="327" spans="2:6" ht="15.75">
      <c r="B327" s="16">
        <v>314</v>
      </c>
      <c r="C327" s="126">
        <f t="shared" si="21"/>
        <v>0</v>
      </c>
      <c r="D327" s="127">
        <f t="shared" si="22"/>
        <v>0</v>
      </c>
      <c r="E327" s="127">
        <f t="shared" si="23"/>
        <v>0</v>
      </c>
      <c r="F327" s="127">
        <f t="shared" si="24"/>
        <v>0</v>
      </c>
    </row>
    <row r="328" spans="2:6" ht="15.75">
      <c r="B328" s="16">
        <v>315</v>
      </c>
      <c r="C328" s="126">
        <f t="shared" si="21"/>
        <v>0</v>
      </c>
      <c r="D328" s="127">
        <f t="shared" si="22"/>
        <v>0</v>
      </c>
      <c r="E328" s="127">
        <f t="shared" si="23"/>
        <v>0</v>
      </c>
      <c r="F328" s="127">
        <f t="shared" si="24"/>
        <v>0</v>
      </c>
    </row>
    <row r="329" spans="2:6" ht="15.75">
      <c r="B329" s="16">
        <v>316</v>
      </c>
      <c r="C329" s="126">
        <f t="shared" si="21"/>
        <v>0</v>
      </c>
      <c r="D329" s="127">
        <f t="shared" si="22"/>
        <v>0</v>
      </c>
      <c r="E329" s="127">
        <f t="shared" si="23"/>
        <v>0</v>
      </c>
      <c r="F329" s="127">
        <f t="shared" si="24"/>
        <v>0</v>
      </c>
    </row>
    <row r="330" spans="2:6" ht="15.75">
      <c r="B330" s="16">
        <v>317</v>
      </c>
      <c r="C330" s="126">
        <f t="shared" si="21"/>
        <v>0</v>
      </c>
      <c r="D330" s="127">
        <f t="shared" si="22"/>
        <v>0</v>
      </c>
      <c r="E330" s="127">
        <f t="shared" si="23"/>
        <v>0</v>
      </c>
      <c r="F330" s="127">
        <f t="shared" si="24"/>
        <v>0</v>
      </c>
    </row>
    <row r="331" spans="2:6" ht="15.75">
      <c r="B331" s="16">
        <v>318</v>
      </c>
      <c r="C331" s="126">
        <f t="shared" si="21"/>
        <v>0</v>
      </c>
      <c r="D331" s="127">
        <f t="shared" si="22"/>
        <v>0</v>
      </c>
      <c r="E331" s="127">
        <f t="shared" si="23"/>
        <v>0</v>
      </c>
      <c r="F331" s="127">
        <f t="shared" si="24"/>
        <v>0</v>
      </c>
    </row>
    <row r="332" spans="2:6" ht="15.75">
      <c r="B332" s="16">
        <v>319</v>
      </c>
      <c r="C332" s="126">
        <f t="shared" si="21"/>
        <v>0</v>
      </c>
      <c r="D332" s="127">
        <f t="shared" si="22"/>
        <v>0</v>
      </c>
      <c r="E332" s="127">
        <f t="shared" si="23"/>
        <v>0</v>
      </c>
      <c r="F332" s="127">
        <f t="shared" si="24"/>
        <v>0</v>
      </c>
    </row>
    <row r="333" spans="2:6" ht="15.75">
      <c r="B333" s="16">
        <v>320</v>
      </c>
      <c r="C333" s="126">
        <f t="shared" si="21"/>
        <v>0</v>
      </c>
      <c r="D333" s="127">
        <f t="shared" si="22"/>
        <v>0</v>
      </c>
      <c r="E333" s="127">
        <f t="shared" si="23"/>
        <v>0</v>
      </c>
      <c r="F333" s="127">
        <f t="shared" si="24"/>
        <v>0</v>
      </c>
    </row>
    <row r="334" spans="2:6" ht="15.75">
      <c r="B334" s="16">
        <v>321</v>
      </c>
      <c r="C334" s="126">
        <f t="shared" si="21"/>
        <v>0</v>
      </c>
      <c r="D334" s="127">
        <f t="shared" si="22"/>
        <v>0</v>
      </c>
      <c r="E334" s="127">
        <f t="shared" si="23"/>
        <v>0</v>
      </c>
      <c r="F334" s="127">
        <f t="shared" si="24"/>
        <v>0</v>
      </c>
    </row>
    <row r="335" spans="2:6" ht="15.75">
      <c r="B335" s="16">
        <v>322</v>
      </c>
      <c r="C335" s="126">
        <f aca="true" t="shared" si="25" ref="C335:C398">IF(F334&gt;$C$7,$C$7,F334+D335)</f>
        <v>0</v>
      </c>
      <c r="D335" s="127">
        <f aca="true" t="shared" si="26" ref="D335:D398">+$C$5*F334/12</f>
        <v>0</v>
      </c>
      <c r="E335" s="127">
        <f t="shared" si="23"/>
        <v>0</v>
      </c>
      <c r="F335" s="127">
        <f t="shared" si="24"/>
        <v>0</v>
      </c>
    </row>
    <row r="336" spans="2:6" ht="15.75">
      <c r="B336" s="16">
        <v>323</v>
      </c>
      <c r="C336" s="126">
        <f t="shared" si="25"/>
        <v>0</v>
      </c>
      <c r="D336" s="127">
        <f t="shared" si="26"/>
        <v>0</v>
      </c>
      <c r="E336" s="127">
        <f aca="true" t="shared" si="27" ref="E336:E399">+C336-D336</f>
        <v>0</v>
      </c>
      <c r="F336" s="127">
        <f aca="true" t="shared" si="28" ref="F336:F399">+F335-E336</f>
        <v>0</v>
      </c>
    </row>
    <row r="337" spans="2:6" ht="15.75">
      <c r="B337" s="16">
        <v>324</v>
      </c>
      <c r="C337" s="126">
        <f t="shared" si="25"/>
        <v>0</v>
      </c>
      <c r="D337" s="127">
        <f t="shared" si="26"/>
        <v>0</v>
      </c>
      <c r="E337" s="127">
        <f t="shared" si="27"/>
        <v>0</v>
      </c>
      <c r="F337" s="127">
        <f t="shared" si="28"/>
        <v>0</v>
      </c>
    </row>
    <row r="338" spans="2:6" ht="15.75">
      <c r="B338" s="16">
        <v>325</v>
      </c>
      <c r="C338" s="126">
        <f t="shared" si="25"/>
        <v>0</v>
      </c>
      <c r="D338" s="127">
        <f t="shared" si="26"/>
        <v>0</v>
      </c>
      <c r="E338" s="127">
        <f t="shared" si="27"/>
        <v>0</v>
      </c>
      <c r="F338" s="127">
        <f t="shared" si="28"/>
        <v>0</v>
      </c>
    </row>
    <row r="339" spans="2:6" ht="15.75">
      <c r="B339" s="16">
        <v>326</v>
      </c>
      <c r="C339" s="126">
        <f t="shared" si="25"/>
        <v>0</v>
      </c>
      <c r="D339" s="127">
        <f t="shared" si="26"/>
        <v>0</v>
      </c>
      <c r="E339" s="127">
        <f t="shared" si="27"/>
        <v>0</v>
      </c>
      <c r="F339" s="127">
        <f t="shared" si="28"/>
        <v>0</v>
      </c>
    </row>
    <row r="340" spans="2:6" ht="15.75">
      <c r="B340" s="16">
        <v>327</v>
      </c>
      <c r="C340" s="126">
        <f t="shared" si="25"/>
        <v>0</v>
      </c>
      <c r="D340" s="127">
        <f t="shared" si="26"/>
        <v>0</v>
      </c>
      <c r="E340" s="127">
        <f t="shared" si="27"/>
        <v>0</v>
      </c>
      <c r="F340" s="127">
        <f t="shared" si="28"/>
        <v>0</v>
      </c>
    </row>
    <row r="341" spans="2:6" ht="15.75">
      <c r="B341" s="16">
        <v>328</v>
      </c>
      <c r="C341" s="126">
        <f t="shared" si="25"/>
        <v>0</v>
      </c>
      <c r="D341" s="127">
        <f t="shared" si="26"/>
        <v>0</v>
      </c>
      <c r="E341" s="127">
        <f t="shared" si="27"/>
        <v>0</v>
      </c>
      <c r="F341" s="127">
        <f t="shared" si="28"/>
        <v>0</v>
      </c>
    </row>
    <row r="342" spans="2:6" ht="15.75">
      <c r="B342" s="16">
        <v>329</v>
      </c>
      <c r="C342" s="126">
        <f t="shared" si="25"/>
        <v>0</v>
      </c>
      <c r="D342" s="127">
        <f t="shared" si="26"/>
        <v>0</v>
      </c>
      <c r="E342" s="127">
        <f t="shared" si="27"/>
        <v>0</v>
      </c>
      <c r="F342" s="127">
        <f t="shared" si="28"/>
        <v>0</v>
      </c>
    </row>
    <row r="343" spans="2:6" ht="15.75">
      <c r="B343" s="16">
        <v>330</v>
      </c>
      <c r="C343" s="126">
        <f t="shared" si="25"/>
        <v>0</v>
      </c>
      <c r="D343" s="127">
        <f t="shared" si="26"/>
        <v>0</v>
      </c>
      <c r="E343" s="127">
        <f t="shared" si="27"/>
        <v>0</v>
      </c>
      <c r="F343" s="127">
        <f t="shared" si="28"/>
        <v>0</v>
      </c>
    </row>
    <row r="344" spans="2:6" ht="15.75">
      <c r="B344" s="16">
        <v>331</v>
      </c>
      <c r="C344" s="126">
        <f t="shared" si="25"/>
        <v>0</v>
      </c>
      <c r="D344" s="127">
        <f t="shared" si="26"/>
        <v>0</v>
      </c>
      <c r="E344" s="127">
        <f t="shared" si="27"/>
        <v>0</v>
      </c>
      <c r="F344" s="127">
        <f t="shared" si="28"/>
        <v>0</v>
      </c>
    </row>
    <row r="345" spans="2:6" ht="15.75">
      <c r="B345" s="16">
        <v>332</v>
      </c>
      <c r="C345" s="126">
        <f t="shared" si="25"/>
        <v>0</v>
      </c>
      <c r="D345" s="127">
        <f t="shared" si="26"/>
        <v>0</v>
      </c>
      <c r="E345" s="127">
        <f t="shared" si="27"/>
        <v>0</v>
      </c>
      <c r="F345" s="127">
        <f t="shared" si="28"/>
        <v>0</v>
      </c>
    </row>
    <row r="346" spans="2:6" ht="15.75">
      <c r="B346" s="16">
        <v>333</v>
      </c>
      <c r="C346" s="126">
        <f t="shared" si="25"/>
        <v>0</v>
      </c>
      <c r="D346" s="127">
        <f t="shared" si="26"/>
        <v>0</v>
      </c>
      <c r="E346" s="127">
        <f t="shared" si="27"/>
        <v>0</v>
      </c>
      <c r="F346" s="127">
        <f t="shared" si="28"/>
        <v>0</v>
      </c>
    </row>
    <row r="347" spans="2:6" ht="15.75">
      <c r="B347" s="16">
        <v>334</v>
      </c>
      <c r="C347" s="126">
        <f t="shared" si="25"/>
        <v>0</v>
      </c>
      <c r="D347" s="127">
        <f t="shared" si="26"/>
        <v>0</v>
      </c>
      <c r="E347" s="127">
        <f t="shared" si="27"/>
        <v>0</v>
      </c>
      <c r="F347" s="127">
        <f t="shared" si="28"/>
        <v>0</v>
      </c>
    </row>
    <row r="348" spans="2:6" ht="15.75">
      <c r="B348" s="16">
        <v>335</v>
      </c>
      <c r="C348" s="126">
        <f t="shared" si="25"/>
        <v>0</v>
      </c>
      <c r="D348" s="127">
        <f t="shared" si="26"/>
        <v>0</v>
      </c>
      <c r="E348" s="127">
        <f t="shared" si="27"/>
        <v>0</v>
      </c>
      <c r="F348" s="127">
        <f t="shared" si="28"/>
        <v>0</v>
      </c>
    </row>
    <row r="349" spans="2:6" ht="15.75">
      <c r="B349" s="16">
        <v>336</v>
      </c>
      <c r="C349" s="126">
        <f t="shared" si="25"/>
        <v>0</v>
      </c>
      <c r="D349" s="127">
        <f t="shared" si="26"/>
        <v>0</v>
      </c>
      <c r="E349" s="127">
        <f t="shared" si="27"/>
        <v>0</v>
      </c>
      <c r="F349" s="127">
        <f t="shared" si="28"/>
        <v>0</v>
      </c>
    </row>
    <row r="350" spans="2:6" ht="15.75">
      <c r="B350" s="16">
        <v>337</v>
      </c>
      <c r="C350" s="126">
        <f t="shared" si="25"/>
        <v>0</v>
      </c>
      <c r="D350" s="127">
        <f t="shared" si="26"/>
        <v>0</v>
      </c>
      <c r="E350" s="127">
        <f t="shared" si="27"/>
        <v>0</v>
      </c>
      <c r="F350" s="127">
        <f t="shared" si="28"/>
        <v>0</v>
      </c>
    </row>
    <row r="351" spans="2:6" ht="15.75">
      <c r="B351" s="16">
        <v>338</v>
      </c>
      <c r="C351" s="126">
        <f t="shared" si="25"/>
        <v>0</v>
      </c>
      <c r="D351" s="127">
        <f t="shared" si="26"/>
        <v>0</v>
      </c>
      <c r="E351" s="127">
        <f t="shared" si="27"/>
        <v>0</v>
      </c>
      <c r="F351" s="127">
        <f t="shared" si="28"/>
        <v>0</v>
      </c>
    </row>
    <row r="352" spans="2:6" ht="15.75">
      <c r="B352" s="16">
        <v>339</v>
      </c>
      <c r="C352" s="126">
        <f t="shared" si="25"/>
        <v>0</v>
      </c>
      <c r="D352" s="127">
        <f t="shared" si="26"/>
        <v>0</v>
      </c>
      <c r="E352" s="127">
        <f t="shared" si="27"/>
        <v>0</v>
      </c>
      <c r="F352" s="127">
        <f t="shared" si="28"/>
        <v>0</v>
      </c>
    </row>
    <row r="353" spans="2:6" ht="15.75">
      <c r="B353" s="16">
        <v>340</v>
      </c>
      <c r="C353" s="126">
        <f t="shared" si="25"/>
        <v>0</v>
      </c>
      <c r="D353" s="127">
        <f t="shared" si="26"/>
        <v>0</v>
      </c>
      <c r="E353" s="127">
        <f t="shared" si="27"/>
        <v>0</v>
      </c>
      <c r="F353" s="127">
        <f t="shared" si="28"/>
        <v>0</v>
      </c>
    </row>
    <row r="354" spans="2:6" ht="15.75">
      <c r="B354" s="16">
        <v>341</v>
      </c>
      <c r="C354" s="126">
        <f t="shared" si="25"/>
        <v>0</v>
      </c>
      <c r="D354" s="127">
        <f t="shared" si="26"/>
        <v>0</v>
      </c>
      <c r="E354" s="127">
        <f t="shared" si="27"/>
        <v>0</v>
      </c>
      <c r="F354" s="127">
        <f t="shared" si="28"/>
        <v>0</v>
      </c>
    </row>
    <row r="355" spans="2:6" ht="15.75">
      <c r="B355" s="16">
        <v>342</v>
      </c>
      <c r="C355" s="126">
        <f t="shared" si="25"/>
        <v>0</v>
      </c>
      <c r="D355" s="127">
        <f t="shared" si="26"/>
        <v>0</v>
      </c>
      <c r="E355" s="127">
        <f t="shared" si="27"/>
        <v>0</v>
      </c>
      <c r="F355" s="127">
        <f t="shared" si="28"/>
        <v>0</v>
      </c>
    </row>
    <row r="356" spans="2:6" ht="15.75">
      <c r="B356" s="16">
        <v>343</v>
      </c>
      <c r="C356" s="126">
        <f t="shared" si="25"/>
        <v>0</v>
      </c>
      <c r="D356" s="127">
        <f t="shared" si="26"/>
        <v>0</v>
      </c>
      <c r="E356" s="127">
        <f t="shared" si="27"/>
        <v>0</v>
      </c>
      <c r="F356" s="127">
        <f t="shared" si="28"/>
        <v>0</v>
      </c>
    </row>
    <row r="357" spans="2:6" ht="15.75">
      <c r="B357" s="16">
        <v>344</v>
      </c>
      <c r="C357" s="126">
        <f t="shared" si="25"/>
        <v>0</v>
      </c>
      <c r="D357" s="127">
        <f t="shared" si="26"/>
        <v>0</v>
      </c>
      <c r="E357" s="127">
        <f t="shared" si="27"/>
        <v>0</v>
      </c>
      <c r="F357" s="127">
        <f t="shared" si="28"/>
        <v>0</v>
      </c>
    </row>
    <row r="358" spans="2:6" ht="15.75">
      <c r="B358" s="16">
        <v>345</v>
      </c>
      <c r="C358" s="126">
        <f t="shared" si="25"/>
        <v>0</v>
      </c>
      <c r="D358" s="127">
        <f t="shared" si="26"/>
        <v>0</v>
      </c>
      <c r="E358" s="127">
        <f t="shared" si="27"/>
        <v>0</v>
      </c>
      <c r="F358" s="127">
        <f t="shared" si="28"/>
        <v>0</v>
      </c>
    </row>
    <row r="359" spans="2:6" ht="15.75">
      <c r="B359" s="16">
        <v>346</v>
      </c>
      <c r="C359" s="126">
        <f t="shared" si="25"/>
        <v>0</v>
      </c>
      <c r="D359" s="127">
        <f t="shared" si="26"/>
        <v>0</v>
      </c>
      <c r="E359" s="127">
        <f t="shared" si="27"/>
        <v>0</v>
      </c>
      <c r="F359" s="127">
        <f t="shared" si="28"/>
        <v>0</v>
      </c>
    </row>
    <row r="360" spans="2:6" ht="15.75">
      <c r="B360" s="16">
        <v>347</v>
      </c>
      <c r="C360" s="126">
        <f t="shared" si="25"/>
        <v>0</v>
      </c>
      <c r="D360" s="127">
        <f t="shared" si="26"/>
        <v>0</v>
      </c>
      <c r="E360" s="127">
        <f t="shared" si="27"/>
        <v>0</v>
      </c>
      <c r="F360" s="127">
        <f t="shared" si="28"/>
        <v>0</v>
      </c>
    </row>
    <row r="361" spans="2:6" ht="15.75">
      <c r="B361" s="16">
        <v>348</v>
      </c>
      <c r="C361" s="126">
        <f t="shared" si="25"/>
        <v>0</v>
      </c>
      <c r="D361" s="127">
        <f t="shared" si="26"/>
        <v>0</v>
      </c>
      <c r="E361" s="127">
        <f t="shared" si="27"/>
        <v>0</v>
      </c>
      <c r="F361" s="127">
        <f t="shared" si="28"/>
        <v>0</v>
      </c>
    </row>
    <row r="362" spans="2:6" ht="15.75">
      <c r="B362" s="16">
        <v>349</v>
      </c>
      <c r="C362" s="126">
        <f t="shared" si="25"/>
        <v>0</v>
      </c>
      <c r="D362" s="127">
        <f t="shared" si="26"/>
        <v>0</v>
      </c>
      <c r="E362" s="127">
        <f t="shared" si="27"/>
        <v>0</v>
      </c>
      <c r="F362" s="127">
        <f t="shared" si="28"/>
        <v>0</v>
      </c>
    </row>
    <row r="363" spans="2:6" ht="15.75">
      <c r="B363" s="16">
        <v>350</v>
      </c>
      <c r="C363" s="126">
        <f t="shared" si="25"/>
        <v>0</v>
      </c>
      <c r="D363" s="127">
        <f t="shared" si="26"/>
        <v>0</v>
      </c>
      <c r="E363" s="127">
        <f t="shared" si="27"/>
        <v>0</v>
      </c>
      <c r="F363" s="127">
        <f t="shared" si="28"/>
        <v>0</v>
      </c>
    </row>
    <row r="364" spans="2:6" ht="15.75">
      <c r="B364" s="16">
        <v>351</v>
      </c>
      <c r="C364" s="126">
        <f t="shared" si="25"/>
        <v>0</v>
      </c>
      <c r="D364" s="127">
        <f t="shared" si="26"/>
        <v>0</v>
      </c>
      <c r="E364" s="127">
        <f t="shared" si="27"/>
        <v>0</v>
      </c>
      <c r="F364" s="127">
        <f t="shared" si="28"/>
        <v>0</v>
      </c>
    </row>
    <row r="365" spans="2:6" ht="15.75">
      <c r="B365" s="16">
        <v>352</v>
      </c>
      <c r="C365" s="126">
        <f t="shared" si="25"/>
        <v>0</v>
      </c>
      <c r="D365" s="127">
        <f t="shared" si="26"/>
        <v>0</v>
      </c>
      <c r="E365" s="127">
        <f t="shared" si="27"/>
        <v>0</v>
      </c>
      <c r="F365" s="127">
        <f t="shared" si="28"/>
        <v>0</v>
      </c>
    </row>
    <row r="366" spans="2:6" ht="15.75">
      <c r="B366" s="16">
        <v>353</v>
      </c>
      <c r="C366" s="126">
        <f t="shared" si="25"/>
        <v>0</v>
      </c>
      <c r="D366" s="127">
        <f t="shared" si="26"/>
        <v>0</v>
      </c>
      <c r="E366" s="127">
        <f t="shared" si="27"/>
        <v>0</v>
      </c>
      <c r="F366" s="127">
        <f t="shared" si="28"/>
        <v>0</v>
      </c>
    </row>
    <row r="367" spans="2:6" ht="15.75">
      <c r="B367" s="16">
        <v>354</v>
      </c>
      <c r="C367" s="126">
        <f t="shared" si="25"/>
        <v>0</v>
      </c>
      <c r="D367" s="127">
        <f t="shared" si="26"/>
        <v>0</v>
      </c>
      <c r="E367" s="127">
        <f t="shared" si="27"/>
        <v>0</v>
      </c>
      <c r="F367" s="127">
        <f t="shared" si="28"/>
        <v>0</v>
      </c>
    </row>
    <row r="368" spans="2:6" ht="15.75">
      <c r="B368" s="16">
        <v>355</v>
      </c>
      <c r="C368" s="126">
        <f t="shared" si="25"/>
        <v>0</v>
      </c>
      <c r="D368" s="127">
        <f t="shared" si="26"/>
        <v>0</v>
      </c>
      <c r="E368" s="127">
        <f t="shared" si="27"/>
        <v>0</v>
      </c>
      <c r="F368" s="127">
        <f t="shared" si="28"/>
        <v>0</v>
      </c>
    </row>
    <row r="369" spans="2:6" ht="15.75">
      <c r="B369" s="16">
        <v>356</v>
      </c>
      <c r="C369" s="126">
        <f t="shared" si="25"/>
        <v>0</v>
      </c>
      <c r="D369" s="127">
        <f t="shared" si="26"/>
        <v>0</v>
      </c>
      <c r="E369" s="127">
        <f t="shared" si="27"/>
        <v>0</v>
      </c>
      <c r="F369" s="127">
        <f t="shared" si="28"/>
        <v>0</v>
      </c>
    </row>
    <row r="370" spans="2:6" ht="15.75">
      <c r="B370" s="16">
        <v>357</v>
      </c>
      <c r="C370" s="126">
        <f t="shared" si="25"/>
        <v>0</v>
      </c>
      <c r="D370" s="127">
        <f t="shared" si="26"/>
        <v>0</v>
      </c>
      <c r="E370" s="127">
        <f t="shared" si="27"/>
        <v>0</v>
      </c>
      <c r="F370" s="127">
        <f t="shared" si="28"/>
        <v>0</v>
      </c>
    </row>
    <row r="371" spans="2:6" ht="15.75">
      <c r="B371" s="16">
        <v>358</v>
      </c>
      <c r="C371" s="126">
        <f t="shared" si="25"/>
        <v>0</v>
      </c>
      <c r="D371" s="127">
        <f t="shared" si="26"/>
        <v>0</v>
      </c>
      <c r="E371" s="127">
        <f t="shared" si="27"/>
        <v>0</v>
      </c>
      <c r="F371" s="127">
        <f t="shared" si="28"/>
        <v>0</v>
      </c>
    </row>
    <row r="372" spans="2:6" ht="15.75">
      <c r="B372" s="16">
        <v>359</v>
      </c>
      <c r="C372" s="126">
        <f t="shared" si="25"/>
        <v>0</v>
      </c>
      <c r="D372" s="127">
        <f t="shared" si="26"/>
        <v>0</v>
      </c>
      <c r="E372" s="127">
        <f t="shared" si="27"/>
        <v>0</v>
      </c>
      <c r="F372" s="127">
        <f t="shared" si="28"/>
        <v>0</v>
      </c>
    </row>
    <row r="373" spans="2:6" ht="15.75">
      <c r="B373" s="16">
        <v>360</v>
      </c>
      <c r="C373" s="126">
        <f t="shared" si="25"/>
        <v>0</v>
      </c>
      <c r="D373" s="127">
        <f t="shared" si="26"/>
        <v>0</v>
      </c>
      <c r="E373" s="127">
        <f t="shared" si="27"/>
        <v>0</v>
      </c>
      <c r="F373" s="127">
        <f t="shared" si="28"/>
        <v>0</v>
      </c>
    </row>
    <row r="374" spans="2:6" ht="15.75">
      <c r="B374" s="16">
        <v>361</v>
      </c>
      <c r="C374" s="126">
        <f t="shared" si="25"/>
        <v>0</v>
      </c>
      <c r="D374" s="127">
        <f t="shared" si="26"/>
        <v>0</v>
      </c>
      <c r="E374" s="127">
        <f t="shared" si="27"/>
        <v>0</v>
      </c>
      <c r="F374" s="127">
        <f t="shared" si="28"/>
        <v>0</v>
      </c>
    </row>
    <row r="375" spans="2:6" ht="15.75">
      <c r="B375" s="16">
        <v>362</v>
      </c>
      <c r="C375" s="126">
        <f t="shared" si="25"/>
        <v>0</v>
      </c>
      <c r="D375" s="127">
        <f t="shared" si="26"/>
        <v>0</v>
      </c>
      <c r="E375" s="127">
        <f t="shared" si="27"/>
        <v>0</v>
      </c>
      <c r="F375" s="127">
        <f t="shared" si="28"/>
        <v>0</v>
      </c>
    </row>
    <row r="376" spans="2:6" ht="15.75">
      <c r="B376" s="16">
        <v>363</v>
      </c>
      <c r="C376" s="126">
        <f t="shared" si="25"/>
        <v>0</v>
      </c>
      <c r="D376" s="127">
        <f t="shared" si="26"/>
        <v>0</v>
      </c>
      <c r="E376" s="127">
        <f t="shared" si="27"/>
        <v>0</v>
      </c>
      <c r="F376" s="127">
        <f t="shared" si="28"/>
        <v>0</v>
      </c>
    </row>
    <row r="377" spans="2:6" ht="15.75">
      <c r="B377" s="16">
        <v>364</v>
      </c>
      <c r="C377" s="126">
        <f t="shared" si="25"/>
        <v>0</v>
      </c>
      <c r="D377" s="127">
        <f t="shared" si="26"/>
        <v>0</v>
      </c>
      <c r="E377" s="127">
        <f t="shared" si="27"/>
        <v>0</v>
      </c>
      <c r="F377" s="127">
        <f t="shared" si="28"/>
        <v>0</v>
      </c>
    </row>
    <row r="378" spans="2:6" ht="15.75">
      <c r="B378" s="16">
        <v>365</v>
      </c>
      <c r="C378" s="126">
        <f t="shared" si="25"/>
        <v>0</v>
      </c>
      <c r="D378" s="127">
        <f t="shared" si="26"/>
        <v>0</v>
      </c>
      <c r="E378" s="127">
        <f t="shared" si="27"/>
        <v>0</v>
      </c>
      <c r="F378" s="127">
        <f t="shared" si="28"/>
        <v>0</v>
      </c>
    </row>
    <row r="379" spans="2:6" ht="15.75">
      <c r="B379" s="16">
        <v>366</v>
      </c>
      <c r="C379" s="126">
        <f t="shared" si="25"/>
        <v>0</v>
      </c>
      <c r="D379" s="127">
        <f t="shared" si="26"/>
        <v>0</v>
      </c>
      <c r="E379" s="127">
        <f t="shared" si="27"/>
        <v>0</v>
      </c>
      <c r="F379" s="127">
        <f t="shared" si="28"/>
        <v>0</v>
      </c>
    </row>
    <row r="380" spans="2:6" ht="15.75">
      <c r="B380" s="16">
        <v>367</v>
      </c>
      <c r="C380" s="126">
        <f t="shared" si="25"/>
        <v>0</v>
      </c>
      <c r="D380" s="127">
        <f t="shared" si="26"/>
        <v>0</v>
      </c>
      <c r="E380" s="127">
        <f t="shared" si="27"/>
        <v>0</v>
      </c>
      <c r="F380" s="127">
        <f t="shared" si="28"/>
        <v>0</v>
      </c>
    </row>
    <row r="381" spans="2:6" ht="15.75">
      <c r="B381" s="16">
        <v>368</v>
      </c>
      <c r="C381" s="126">
        <f t="shared" si="25"/>
        <v>0</v>
      </c>
      <c r="D381" s="127">
        <f t="shared" si="26"/>
        <v>0</v>
      </c>
      <c r="E381" s="127">
        <f t="shared" si="27"/>
        <v>0</v>
      </c>
      <c r="F381" s="127">
        <f t="shared" si="28"/>
        <v>0</v>
      </c>
    </row>
    <row r="382" spans="2:6" ht="15.75">
      <c r="B382" s="16">
        <v>369</v>
      </c>
      <c r="C382" s="126">
        <f t="shared" si="25"/>
        <v>0</v>
      </c>
      <c r="D382" s="127">
        <f t="shared" si="26"/>
        <v>0</v>
      </c>
      <c r="E382" s="127">
        <f t="shared" si="27"/>
        <v>0</v>
      </c>
      <c r="F382" s="127">
        <f t="shared" si="28"/>
        <v>0</v>
      </c>
    </row>
    <row r="383" spans="2:6" ht="15.75">
      <c r="B383" s="16">
        <v>370</v>
      </c>
      <c r="C383" s="126">
        <f t="shared" si="25"/>
        <v>0</v>
      </c>
      <c r="D383" s="127">
        <f t="shared" si="26"/>
        <v>0</v>
      </c>
      <c r="E383" s="127">
        <f t="shared" si="27"/>
        <v>0</v>
      </c>
      <c r="F383" s="127">
        <f t="shared" si="28"/>
        <v>0</v>
      </c>
    </row>
    <row r="384" spans="2:6" ht="15.75">
      <c r="B384" s="16">
        <v>371</v>
      </c>
      <c r="C384" s="126">
        <f t="shared" si="25"/>
        <v>0</v>
      </c>
      <c r="D384" s="127">
        <f t="shared" si="26"/>
        <v>0</v>
      </c>
      <c r="E384" s="127">
        <f t="shared" si="27"/>
        <v>0</v>
      </c>
      <c r="F384" s="127">
        <f t="shared" si="28"/>
        <v>0</v>
      </c>
    </row>
    <row r="385" spans="2:6" ht="15.75">
      <c r="B385" s="16">
        <v>372</v>
      </c>
      <c r="C385" s="126">
        <f t="shared" si="25"/>
        <v>0</v>
      </c>
      <c r="D385" s="127">
        <f t="shared" si="26"/>
        <v>0</v>
      </c>
      <c r="E385" s="127">
        <f t="shared" si="27"/>
        <v>0</v>
      </c>
      <c r="F385" s="127">
        <f t="shared" si="28"/>
        <v>0</v>
      </c>
    </row>
    <row r="386" spans="2:6" ht="15.75">
      <c r="B386" s="16">
        <v>373</v>
      </c>
      <c r="C386" s="126">
        <f t="shared" si="25"/>
        <v>0</v>
      </c>
      <c r="D386" s="127">
        <f t="shared" si="26"/>
        <v>0</v>
      </c>
      <c r="E386" s="127">
        <f t="shared" si="27"/>
        <v>0</v>
      </c>
      <c r="F386" s="127">
        <f t="shared" si="28"/>
        <v>0</v>
      </c>
    </row>
    <row r="387" spans="2:6" ht="15.75">
      <c r="B387" s="16">
        <v>374</v>
      </c>
      <c r="C387" s="126">
        <f t="shared" si="25"/>
        <v>0</v>
      </c>
      <c r="D387" s="127">
        <f t="shared" si="26"/>
        <v>0</v>
      </c>
      <c r="E387" s="127">
        <f t="shared" si="27"/>
        <v>0</v>
      </c>
      <c r="F387" s="127">
        <f t="shared" si="28"/>
        <v>0</v>
      </c>
    </row>
    <row r="388" spans="2:6" ht="15.75">
      <c r="B388" s="16">
        <v>375</v>
      </c>
      <c r="C388" s="126">
        <f t="shared" si="25"/>
        <v>0</v>
      </c>
      <c r="D388" s="127">
        <f t="shared" si="26"/>
        <v>0</v>
      </c>
      <c r="E388" s="127">
        <f t="shared" si="27"/>
        <v>0</v>
      </c>
      <c r="F388" s="127">
        <f t="shared" si="28"/>
        <v>0</v>
      </c>
    </row>
    <row r="389" spans="2:6" ht="15.75">
      <c r="B389" s="16">
        <v>376</v>
      </c>
      <c r="C389" s="126">
        <f t="shared" si="25"/>
        <v>0</v>
      </c>
      <c r="D389" s="127">
        <f t="shared" si="26"/>
        <v>0</v>
      </c>
      <c r="E389" s="127">
        <f t="shared" si="27"/>
        <v>0</v>
      </c>
      <c r="F389" s="127">
        <f t="shared" si="28"/>
        <v>0</v>
      </c>
    </row>
    <row r="390" spans="2:6" ht="15.75">
      <c r="B390" s="16">
        <v>377</v>
      </c>
      <c r="C390" s="126">
        <f t="shared" si="25"/>
        <v>0</v>
      </c>
      <c r="D390" s="127">
        <f t="shared" si="26"/>
        <v>0</v>
      </c>
      <c r="E390" s="127">
        <f t="shared" si="27"/>
        <v>0</v>
      </c>
      <c r="F390" s="127">
        <f t="shared" si="28"/>
        <v>0</v>
      </c>
    </row>
    <row r="391" spans="2:6" ht="15.75">
      <c r="B391" s="16">
        <v>378</v>
      </c>
      <c r="C391" s="126">
        <f t="shared" si="25"/>
        <v>0</v>
      </c>
      <c r="D391" s="127">
        <f t="shared" si="26"/>
        <v>0</v>
      </c>
      <c r="E391" s="127">
        <f t="shared" si="27"/>
        <v>0</v>
      </c>
      <c r="F391" s="127">
        <f t="shared" si="28"/>
        <v>0</v>
      </c>
    </row>
    <row r="392" spans="2:6" ht="15.75">
      <c r="B392" s="16">
        <v>379</v>
      </c>
      <c r="C392" s="126">
        <f t="shared" si="25"/>
        <v>0</v>
      </c>
      <c r="D392" s="127">
        <f t="shared" si="26"/>
        <v>0</v>
      </c>
      <c r="E392" s="127">
        <f t="shared" si="27"/>
        <v>0</v>
      </c>
      <c r="F392" s="127">
        <f t="shared" si="28"/>
        <v>0</v>
      </c>
    </row>
    <row r="393" spans="2:6" ht="15.75">
      <c r="B393" s="16">
        <v>380</v>
      </c>
      <c r="C393" s="126">
        <f t="shared" si="25"/>
        <v>0</v>
      </c>
      <c r="D393" s="127">
        <f t="shared" si="26"/>
        <v>0</v>
      </c>
      <c r="E393" s="127">
        <f t="shared" si="27"/>
        <v>0</v>
      </c>
      <c r="F393" s="127">
        <f t="shared" si="28"/>
        <v>0</v>
      </c>
    </row>
    <row r="394" spans="2:6" ht="15.75">
      <c r="B394" s="16">
        <v>381</v>
      </c>
      <c r="C394" s="126">
        <f t="shared" si="25"/>
        <v>0</v>
      </c>
      <c r="D394" s="127">
        <f t="shared" si="26"/>
        <v>0</v>
      </c>
      <c r="E394" s="127">
        <f t="shared" si="27"/>
        <v>0</v>
      </c>
      <c r="F394" s="127">
        <f t="shared" si="28"/>
        <v>0</v>
      </c>
    </row>
    <row r="395" spans="2:6" ht="15.75">
      <c r="B395" s="16">
        <v>382</v>
      </c>
      <c r="C395" s="126">
        <f t="shared" si="25"/>
        <v>0</v>
      </c>
      <c r="D395" s="127">
        <f t="shared" si="26"/>
        <v>0</v>
      </c>
      <c r="E395" s="127">
        <f t="shared" si="27"/>
        <v>0</v>
      </c>
      <c r="F395" s="127">
        <f t="shared" si="28"/>
        <v>0</v>
      </c>
    </row>
    <row r="396" spans="2:6" ht="15.75">
      <c r="B396" s="16">
        <v>383</v>
      </c>
      <c r="C396" s="126">
        <f t="shared" si="25"/>
        <v>0</v>
      </c>
      <c r="D396" s="127">
        <f t="shared" si="26"/>
        <v>0</v>
      </c>
      <c r="E396" s="127">
        <f t="shared" si="27"/>
        <v>0</v>
      </c>
      <c r="F396" s="127">
        <f t="shared" si="28"/>
        <v>0</v>
      </c>
    </row>
    <row r="397" spans="2:6" ht="15.75">
      <c r="B397" s="16">
        <v>384</v>
      </c>
      <c r="C397" s="126">
        <f t="shared" si="25"/>
        <v>0</v>
      </c>
      <c r="D397" s="127">
        <f t="shared" si="26"/>
        <v>0</v>
      </c>
      <c r="E397" s="127">
        <f t="shared" si="27"/>
        <v>0</v>
      </c>
      <c r="F397" s="127">
        <f t="shared" si="28"/>
        <v>0</v>
      </c>
    </row>
    <row r="398" spans="2:6" ht="15.75">
      <c r="B398" s="16">
        <v>385</v>
      </c>
      <c r="C398" s="126">
        <f t="shared" si="25"/>
        <v>0</v>
      </c>
      <c r="D398" s="127">
        <f t="shared" si="26"/>
        <v>0</v>
      </c>
      <c r="E398" s="127">
        <f t="shared" si="27"/>
        <v>0</v>
      </c>
      <c r="F398" s="127">
        <f t="shared" si="28"/>
        <v>0</v>
      </c>
    </row>
    <row r="399" spans="2:6" ht="15.75">
      <c r="B399" s="16">
        <v>386</v>
      </c>
      <c r="C399" s="126">
        <f aca="true" t="shared" si="29" ref="C399:C462">IF(F398&gt;$C$7,$C$7,F398+D399)</f>
        <v>0</v>
      </c>
      <c r="D399" s="127">
        <f aca="true" t="shared" si="30" ref="D399:D462">+$C$5*F398/12</f>
        <v>0</v>
      </c>
      <c r="E399" s="127">
        <f t="shared" si="27"/>
        <v>0</v>
      </c>
      <c r="F399" s="127">
        <f t="shared" si="28"/>
        <v>0</v>
      </c>
    </row>
    <row r="400" spans="2:6" ht="15.75">
      <c r="B400" s="16">
        <v>387</v>
      </c>
      <c r="C400" s="126">
        <f t="shared" si="29"/>
        <v>0</v>
      </c>
      <c r="D400" s="127">
        <f t="shared" si="30"/>
        <v>0</v>
      </c>
      <c r="E400" s="127">
        <f aca="true" t="shared" si="31" ref="E400:E463">+C400-D400</f>
        <v>0</v>
      </c>
      <c r="F400" s="127">
        <f aca="true" t="shared" si="32" ref="F400:F463">+F399-E400</f>
        <v>0</v>
      </c>
    </row>
    <row r="401" spans="2:6" ht="15.75">
      <c r="B401" s="16">
        <v>388</v>
      </c>
      <c r="C401" s="126">
        <f t="shared" si="29"/>
        <v>0</v>
      </c>
      <c r="D401" s="127">
        <f t="shared" si="30"/>
        <v>0</v>
      </c>
      <c r="E401" s="127">
        <f t="shared" si="31"/>
        <v>0</v>
      </c>
      <c r="F401" s="127">
        <f t="shared" si="32"/>
        <v>0</v>
      </c>
    </row>
    <row r="402" spans="2:6" ht="15.75">
      <c r="B402" s="16">
        <v>389</v>
      </c>
      <c r="C402" s="126">
        <f t="shared" si="29"/>
        <v>0</v>
      </c>
      <c r="D402" s="127">
        <f t="shared" si="30"/>
        <v>0</v>
      </c>
      <c r="E402" s="127">
        <f t="shared" si="31"/>
        <v>0</v>
      </c>
      <c r="F402" s="127">
        <f t="shared" si="32"/>
        <v>0</v>
      </c>
    </row>
    <row r="403" spans="2:6" ht="15.75">
      <c r="B403" s="16">
        <v>390</v>
      </c>
      <c r="C403" s="126">
        <f t="shared" si="29"/>
        <v>0</v>
      </c>
      <c r="D403" s="127">
        <f t="shared" si="30"/>
        <v>0</v>
      </c>
      <c r="E403" s="127">
        <f t="shared" si="31"/>
        <v>0</v>
      </c>
      <c r="F403" s="127">
        <f t="shared" si="32"/>
        <v>0</v>
      </c>
    </row>
    <row r="404" spans="2:6" ht="15.75">
      <c r="B404" s="16">
        <v>391</v>
      </c>
      <c r="C404" s="126">
        <f t="shared" si="29"/>
        <v>0</v>
      </c>
      <c r="D404" s="127">
        <f t="shared" si="30"/>
        <v>0</v>
      </c>
      <c r="E404" s="127">
        <f t="shared" si="31"/>
        <v>0</v>
      </c>
      <c r="F404" s="127">
        <f t="shared" si="32"/>
        <v>0</v>
      </c>
    </row>
    <row r="405" spans="2:6" ht="15.75">
      <c r="B405" s="16">
        <v>392</v>
      </c>
      <c r="C405" s="126">
        <f t="shared" si="29"/>
        <v>0</v>
      </c>
      <c r="D405" s="127">
        <f t="shared" si="30"/>
        <v>0</v>
      </c>
      <c r="E405" s="127">
        <f t="shared" si="31"/>
        <v>0</v>
      </c>
      <c r="F405" s="127">
        <f t="shared" si="32"/>
        <v>0</v>
      </c>
    </row>
    <row r="406" spans="2:6" ht="15.75">
      <c r="B406" s="16">
        <v>393</v>
      </c>
      <c r="C406" s="126">
        <f t="shared" si="29"/>
        <v>0</v>
      </c>
      <c r="D406" s="127">
        <f t="shared" si="30"/>
        <v>0</v>
      </c>
      <c r="E406" s="127">
        <f t="shared" si="31"/>
        <v>0</v>
      </c>
      <c r="F406" s="127">
        <f t="shared" si="32"/>
        <v>0</v>
      </c>
    </row>
    <row r="407" spans="2:6" ht="15.75">
      <c r="B407" s="16">
        <v>394</v>
      </c>
      <c r="C407" s="126">
        <f t="shared" si="29"/>
        <v>0</v>
      </c>
      <c r="D407" s="127">
        <f t="shared" si="30"/>
        <v>0</v>
      </c>
      <c r="E407" s="127">
        <f t="shared" si="31"/>
        <v>0</v>
      </c>
      <c r="F407" s="127">
        <f t="shared" si="32"/>
        <v>0</v>
      </c>
    </row>
    <row r="408" spans="2:6" ht="15.75">
      <c r="B408" s="16">
        <v>395</v>
      </c>
      <c r="C408" s="126">
        <f t="shared" si="29"/>
        <v>0</v>
      </c>
      <c r="D408" s="127">
        <f t="shared" si="30"/>
        <v>0</v>
      </c>
      <c r="E408" s="127">
        <f t="shared" si="31"/>
        <v>0</v>
      </c>
      <c r="F408" s="127">
        <f t="shared" si="32"/>
        <v>0</v>
      </c>
    </row>
    <row r="409" spans="2:6" ht="15.75">
      <c r="B409" s="16">
        <v>396</v>
      </c>
      <c r="C409" s="126">
        <f t="shared" si="29"/>
        <v>0</v>
      </c>
      <c r="D409" s="127">
        <f t="shared" si="30"/>
        <v>0</v>
      </c>
      <c r="E409" s="127">
        <f t="shared" si="31"/>
        <v>0</v>
      </c>
      <c r="F409" s="127">
        <f t="shared" si="32"/>
        <v>0</v>
      </c>
    </row>
    <row r="410" spans="2:6" ht="15.75">
      <c r="B410" s="16">
        <v>397</v>
      </c>
      <c r="C410" s="126">
        <f t="shared" si="29"/>
        <v>0</v>
      </c>
      <c r="D410" s="127">
        <f t="shared" si="30"/>
        <v>0</v>
      </c>
      <c r="E410" s="127">
        <f t="shared" si="31"/>
        <v>0</v>
      </c>
      <c r="F410" s="127">
        <f t="shared" si="32"/>
        <v>0</v>
      </c>
    </row>
    <row r="411" spans="2:6" ht="15.75">
      <c r="B411" s="16">
        <v>398</v>
      </c>
      <c r="C411" s="126">
        <f t="shared" si="29"/>
        <v>0</v>
      </c>
      <c r="D411" s="127">
        <f t="shared" si="30"/>
        <v>0</v>
      </c>
      <c r="E411" s="127">
        <f t="shared" si="31"/>
        <v>0</v>
      </c>
      <c r="F411" s="127">
        <f t="shared" si="32"/>
        <v>0</v>
      </c>
    </row>
    <row r="412" spans="2:6" ht="15.75">
      <c r="B412" s="16">
        <v>399</v>
      </c>
      <c r="C412" s="126">
        <f t="shared" si="29"/>
        <v>0</v>
      </c>
      <c r="D412" s="127">
        <f t="shared" si="30"/>
        <v>0</v>
      </c>
      <c r="E412" s="127">
        <f t="shared" si="31"/>
        <v>0</v>
      </c>
      <c r="F412" s="127">
        <f t="shared" si="32"/>
        <v>0</v>
      </c>
    </row>
    <row r="413" spans="2:6" ht="15.75">
      <c r="B413" s="16">
        <v>400</v>
      </c>
      <c r="C413" s="126">
        <f t="shared" si="29"/>
        <v>0</v>
      </c>
      <c r="D413" s="127">
        <f t="shared" si="30"/>
        <v>0</v>
      </c>
      <c r="E413" s="127">
        <f t="shared" si="31"/>
        <v>0</v>
      </c>
      <c r="F413" s="127">
        <f t="shared" si="32"/>
        <v>0</v>
      </c>
    </row>
    <row r="414" spans="2:6" ht="15.75">
      <c r="B414" s="16">
        <v>401</v>
      </c>
      <c r="C414" s="126">
        <f t="shared" si="29"/>
        <v>0</v>
      </c>
      <c r="D414" s="127">
        <f t="shared" si="30"/>
        <v>0</v>
      </c>
      <c r="E414" s="127">
        <f t="shared" si="31"/>
        <v>0</v>
      </c>
      <c r="F414" s="127">
        <f t="shared" si="32"/>
        <v>0</v>
      </c>
    </row>
    <row r="415" spans="2:6" ht="15.75">
      <c r="B415" s="16">
        <v>402</v>
      </c>
      <c r="C415" s="126">
        <f t="shared" si="29"/>
        <v>0</v>
      </c>
      <c r="D415" s="127">
        <f t="shared" si="30"/>
        <v>0</v>
      </c>
      <c r="E415" s="127">
        <f t="shared" si="31"/>
        <v>0</v>
      </c>
      <c r="F415" s="127">
        <f t="shared" si="32"/>
        <v>0</v>
      </c>
    </row>
    <row r="416" spans="2:6" ht="15.75">
      <c r="B416" s="16">
        <v>403</v>
      </c>
      <c r="C416" s="126">
        <f t="shared" si="29"/>
        <v>0</v>
      </c>
      <c r="D416" s="127">
        <f t="shared" si="30"/>
        <v>0</v>
      </c>
      <c r="E416" s="127">
        <f t="shared" si="31"/>
        <v>0</v>
      </c>
      <c r="F416" s="127">
        <f t="shared" si="32"/>
        <v>0</v>
      </c>
    </row>
    <row r="417" spans="2:6" ht="15.75">
      <c r="B417" s="16">
        <v>404</v>
      </c>
      <c r="C417" s="126">
        <f t="shared" si="29"/>
        <v>0</v>
      </c>
      <c r="D417" s="127">
        <f t="shared" si="30"/>
        <v>0</v>
      </c>
      <c r="E417" s="127">
        <f t="shared" si="31"/>
        <v>0</v>
      </c>
      <c r="F417" s="127">
        <f t="shared" si="32"/>
        <v>0</v>
      </c>
    </row>
    <row r="418" spans="2:6" ht="15.75">
      <c r="B418" s="16">
        <v>405</v>
      </c>
      <c r="C418" s="126">
        <f t="shared" si="29"/>
        <v>0</v>
      </c>
      <c r="D418" s="127">
        <f t="shared" si="30"/>
        <v>0</v>
      </c>
      <c r="E418" s="127">
        <f t="shared" si="31"/>
        <v>0</v>
      </c>
      <c r="F418" s="127">
        <f t="shared" si="32"/>
        <v>0</v>
      </c>
    </row>
    <row r="419" spans="2:6" ht="15.75">
      <c r="B419" s="16">
        <v>406</v>
      </c>
      <c r="C419" s="126">
        <f t="shared" si="29"/>
        <v>0</v>
      </c>
      <c r="D419" s="127">
        <f t="shared" si="30"/>
        <v>0</v>
      </c>
      <c r="E419" s="127">
        <f t="shared" si="31"/>
        <v>0</v>
      </c>
      <c r="F419" s="127">
        <f t="shared" si="32"/>
        <v>0</v>
      </c>
    </row>
    <row r="420" spans="2:6" ht="15.75">
      <c r="B420" s="16">
        <v>407</v>
      </c>
      <c r="C420" s="126">
        <f t="shared" si="29"/>
        <v>0</v>
      </c>
      <c r="D420" s="127">
        <f t="shared" si="30"/>
        <v>0</v>
      </c>
      <c r="E420" s="127">
        <f t="shared" si="31"/>
        <v>0</v>
      </c>
      <c r="F420" s="127">
        <f t="shared" si="32"/>
        <v>0</v>
      </c>
    </row>
    <row r="421" spans="2:6" ht="15.75">
      <c r="B421" s="16">
        <v>408</v>
      </c>
      <c r="C421" s="126">
        <f t="shared" si="29"/>
        <v>0</v>
      </c>
      <c r="D421" s="127">
        <f t="shared" si="30"/>
        <v>0</v>
      </c>
      <c r="E421" s="127">
        <f t="shared" si="31"/>
        <v>0</v>
      </c>
      <c r="F421" s="127">
        <f t="shared" si="32"/>
        <v>0</v>
      </c>
    </row>
    <row r="422" spans="2:6" ht="15.75">
      <c r="B422" s="16">
        <v>409</v>
      </c>
      <c r="C422" s="126">
        <f t="shared" si="29"/>
        <v>0</v>
      </c>
      <c r="D422" s="127">
        <f t="shared" si="30"/>
        <v>0</v>
      </c>
      <c r="E422" s="127">
        <f t="shared" si="31"/>
        <v>0</v>
      </c>
      <c r="F422" s="127">
        <f t="shared" si="32"/>
        <v>0</v>
      </c>
    </row>
    <row r="423" spans="2:6" ht="15.75">
      <c r="B423" s="16">
        <v>410</v>
      </c>
      <c r="C423" s="126">
        <f t="shared" si="29"/>
        <v>0</v>
      </c>
      <c r="D423" s="127">
        <f t="shared" si="30"/>
        <v>0</v>
      </c>
      <c r="E423" s="127">
        <f t="shared" si="31"/>
        <v>0</v>
      </c>
      <c r="F423" s="127">
        <f t="shared" si="32"/>
        <v>0</v>
      </c>
    </row>
    <row r="424" spans="2:6" ht="15.75">
      <c r="B424" s="16">
        <v>411</v>
      </c>
      <c r="C424" s="126">
        <f t="shared" si="29"/>
        <v>0</v>
      </c>
      <c r="D424" s="127">
        <f t="shared" si="30"/>
        <v>0</v>
      </c>
      <c r="E424" s="127">
        <f t="shared" si="31"/>
        <v>0</v>
      </c>
      <c r="F424" s="127">
        <f t="shared" si="32"/>
        <v>0</v>
      </c>
    </row>
    <row r="425" spans="2:6" ht="15.75">
      <c r="B425" s="16">
        <v>412</v>
      </c>
      <c r="C425" s="126">
        <f t="shared" si="29"/>
        <v>0</v>
      </c>
      <c r="D425" s="127">
        <f t="shared" si="30"/>
        <v>0</v>
      </c>
      <c r="E425" s="127">
        <f t="shared" si="31"/>
        <v>0</v>
      </c>
      <c r="F425" s="127">
        <f t="shared" si="32"/>
        <v>0</v>
      </c>
    </row>
    <row r="426" spans="2:6" ht="15.75">
      <c r="B426" s="16">
        <v>413</v>
      </c>
      <c r="C426" s="126">
        <f t="shared" si="29"/>
        <v>0</v>
      </c>
      <c r="D426" s="127">
        <f t="shared" si="30"/>
        <v>0</v>
      </c>
      <c r="E426" s="127">
        <f t="shared" si="31"/>
        <v>0</v>
      </c>
      <c r="F426" s="127">
        <f t="shared" si="32"/>
        <v>0</v>
      </c>
    </row>
    <row r="427" spans="2:6" ht="15.75">
      <c r="B427" s="16">
        <v>414</v>
      </c>
      <c r="C427" s="126">
        <f t="shared" si="29"/>
        <v>0</v>
      </c>
      <c r="D427" s="127">
        <f t="shared" si="30"/>
        <v>0</v>
      </c>
      <c r="E427" s="127">
        <f t="shared" si="31"/>
        <v>0</v>
      </c>
      <c r="F427" s="127">
        <f t="shared" si="32"/>
        <v>0</v>
      </c>
    </row>
    <row r="428" spans="2:6" ht="15.75">
      <c r="B428" s="16">
        <v>415</v>
      </c>
      <c r="C428" s="126">
        <f t="shared" si="29"/>
        <v>0</v>
      </c>
      <c r="D428" s="127">
        <f t="shared" si="30"/>
        <v>0</v>
      </c>
      <c r="E428" s="127">
        <f t="shared" si="31"/>
        <v>0</v>
      </c>
      <c r="F428" s="127">
        <f t="shared" si="32"/>
        <v>0</v>
      </c>
    </row>
    <row r="429" spans="2:6" ht="15.75">
      <c r="B429" s="16">
        <v>416</v>
      </c>
      <c r="C429" s="126">
        <f t="shared" si="29"/>
        <v>0</v>
      </c>
      <c r="D429" s="127">
        <f t="shared" si="30"/>
        <v>0</v>
      </c>
      <c r="E429" s="127">
        <f t="shared" si="31"/>
        <v>0</v>
      </c>
      <c r="F429" s="127">
        <f t="shared" si="32"/>
        <v>0</v>
      </c>
    </row>
    <row r="430" spans="2:6" ht="15.75">
      <c r="B430" s="16">
        <v>417</v>
      </c>
      <c r="C430" s="126">
        <f t="shared" si="29"/>
        <v>0</v>
      </c>
      <c r="D430" s="127">
        <f t="shared" si="30"/>
        <v>0</v>
      </c>
      <c r="E430" s="127">
        <f t="shared" si="31"/>
        <v>0</v>
      </c>
      <c r="F430" s="127">
        <f t="shared" si="32"/>
        <v>0</v>
      </c>
    </row>
    <row r="431" spans="2:6" ht="15.75">
      <c r="B431" s="16">
        <v>418</v>
      </c>
      <c r="C431" s="126">
        <f t="shared" si="29"/>
        <v>0</v>
      </c>
      <c r="D431" s="127">
        <f t="shared" si="30"/>
        <v>0</v>
      </c>
      <c r="E431" s="127">
        <f t="shared" si="31"/>
        <v>0</v>
      </c>
      <c r="F431" s="127">
        <f t="shared" si="32"/>
        <v>0</v>
      </c>
    </row>
    <row r="432" spans="2:6" ht="15.75">
      <c r="B432" s="16">
        <v>419</v>
      </c>
      <c r="C432" s="126">
        <f t="shared" si="29"/>
        <v>0</v>
      </c>
      <c r="D432" s="127">
        <f t="shared" si="30"/>
        <v>0</v>
      </c>
      <c r="E432" s="127">
        <f t="shared" si="31"/>
        <v>0</v>
      </c>
      <c r="F432" s="127">
        <f t="shared" si="32"/>
        <v>0</v>
      </c>
    </row>
    <row r="433" spans="2:6" ht="15.75">
      <c r="B433" s="16">
        <v>420</v>
      </c>
      <c r="C433" s="126">
        <f t="shared" si="29"/>
        <v>0</v>
      </c>
      <c r="D433" s="127">
        <f t="shared" si="30"/>
        <v>0</v>
      </c>
      <c r="E433" s="127">
        <f t="shared" si="31"/>
        <v>0</v>
      </c>
      <c r="F433" s="127">
        <f t="shared" si="32"/>
        <v>0</v>
      </c>
    </row>
    <row r="434" spans="2:6" ht="15.75">
      <c r="B434" s="16">
        <v>421</v>
      </c>
      <c r="C434" s="126">
        <f t="shared" si="29"/>
        <v>0</v>
      </c>
      <c r="D434" s="127">
        <f t="shared" si="30"/>
        <v>0</v>
      </c>
      <c r="E434" s="127">
        <f t="shared" si="31"/>
        <v>0</v>
      </c>
      <c r="F434" s="127">
        <f t="shared" si="32"/>
        <v>0</v>
      </c>
    </row>
    <row r="435" spans="2:6" ht="15.75">
      <c r="B435" s="16">
        <v>422</v>
      </c>
      <c r="C435" s="126">
        <f t="shared" si="29"/>
        <v>0</v>
      </c>
      <c r="D435" s="127">
        <f t="shared" si="30"/>
        <v>0</v>
      </c>
      <c r="E435" s="127">
        <f t="shared" si="31"/>
        <v>0</v>
      </c>
      <c r="F435" s="127">
        <f t="shared" si="32"/>
        <v>0</v>
      </c>
    </row>
    <row r="436" spans="2:6" ht="15.75">
      <c r="B436" s="16">
        <v>423</v>
      </c>
      <c r="C436" s="126">
        <f t="shared" si="29"/>
        <v>0</v>
      </c>
      <c r="D436" s="127">
        <f t="shared" si="30"/>
        <v>0</v>
      </c>
      <c r="E436" s="127">
        <f t="shared" si="31"/>
        <v>0</v>
      </c>
      <c r="F436" s="127">
        <f t="shared" si="32"/>
        <v>0</v>
      </c>
    </row>
    <row r="437" spans="2:6" ht="15.75">
      <c r="B437" s="16">
        <v>424</v>
      </c>
      <c r="C437" s="126">
        <f t="shared" si="29"/>
        <v>0</v>
      </c>
      <c r="D437" s="127">
        <f t="shared" si="30"/>
        <v>0</v>
      </c>
      <c r="E437" s="127">
        <f t="shared" si="31"/>
        <v>0</v>
      </c>
      <c r="F437" s="127">
        <f t="shared" si="32"/>
        <v>0</v>
      </c>
    </row>
    <row r="438" spans="2:6" ht="15.75">
      <c r="B438" s="16">
        <v>425</v>
      </c>
      <c r="C438" s="126">
        <f t="shared" si="29"/>
        <v>0</v>
      </c>
      <c r="D438" s="127">
        <f t="shared" si="30"/>
        <v>0</v>
      </c>
      <c r="E438" s="127">
        <f t="shared" si="31"/>
        <v>0</v>
      </c>
      <c r="F438" s="127">
        <f t="shared" si="32"/>
        <v>0</v>
      </c>
    </row>
    <row r="439" spans="2:6" ht="15.75">
      <c r="B439" s="16">
        <v>426</v>
      </c>
      <c r="C439" s="126">
        <f t="shared" si="29"/>
        <v>0</v>
      </c>
      <c r="D439" s="127">
        <f t="shared" si="30"/>
        <v>0</v>
      </c>
      <c r="E439" s="127">
        <f t="shared" si="31"/>
        <v>0</v>
      </c>
      <c r="F439" s="127">
        <f t="shared" si="32"/>
        <v>0</v>
      </c>
    </row>
    <row r="440" spans="2:6" ht="15.75">
      <c r="B440" s="16">
        <v>427</v>
      </c>
      <c r="C440" s="126">
        <f t="shared" si="29"/>
        <v>0</v>
      </c>
      <c r="D440" s="127">
        <f t="shared" si="30"/>
        <v>0</v>
      </c>
      <c r="E440" s="127">
        <f t="shared" si="31"/>
        <v>0</v>
      </c>
      <c r="F440" s="127">
        <f t="shared" si="32"/>
        <v>0</v>
      </c>
    </row>
    <row r="441" spans="2:6" ht="15.75">
      <c r="B441" s="16">
        <v>428</v>
      </c>
      <c r="C441" s="126">
        <f t="shared" si="29"/>
        <v>0</v>
      </c>
      <c r="D441" s="127">
        <f t="shared" si="30"/>
        <v>0</v>
      </c>
      <c r="E441" s="127">
        <f t="shared" si="31"/>
        <v>0</v>
      </c>
      <c r="F441" s="127">
        <f t="shared" si="32"/>
        <v>0</v>
      </c>
    </row>
    <row r="442" spans="2:6" ht="15.75">
      <c r="B442" s="16">
        <v>429</v>
      </c>
      <c r="C442" s="126">
        <f t="shared" si="29"/>
        <v>0</v>
      </c>
      <c r="D442" s="127">
        <f t="shared" si="30"/>
        <v>0</v>
      </c>
      <c r="E442" s="127">
        <f t="shared" si="31"/>
        <v>0</v>
      </c>
      <c r="F442" s="127">
        <f t="shared" si="32"/>
        <v>0</v>
      </c>
    </row>
    <row r="443" spans="2:6" ht="15.75">
      <c r="B443" s="16">
        <v>430</v>
      </c>
      <c r="C443" s="126">
        <f t="shared" si="29"/>
        <v>0</v>
      </c>
      <c r="D443" s="127">
        <f t="shared" si="30"/>
        <v>0</v>
      </c>
      <c r="E443" s="127">
        <f t="shared" si="31"/>
        <v>0</v>
      </c>
      <c r="F443" s="127">
        <f t="shared" si="32"/>
        <v>0</v>
      </c>
    </row>
    <row r="444" spans="2:6" ht="15.75">
      <c r="B444" s="16">
        <v>431</v>
      </c>
      <c r="C444" s="126">
        <f t="shared" si="29"/>
        <v>0</v>
      </c>
      <c r="D444" s="127">
        <f t="shared" si="30"/>
        <v>0</v>
      </c>
      <c r="E444" s="127">
        <f t="shared" si="31"/>
        <v>0</v>
      </c>
      <c r="F444" s="127">
        <f t="shared" si="32"/>
        <v>0</v>
      </c>
    </row>
    <row r="445" spans="2:6" ht="15.75">
      <c r="B445" s="16">
        <v>432</v>
      </c>
      <c r="C445" s="126">
        <f t="shared" si="29"/>
        <v>0</v>
      </c>
      <c r="D445" s="127">
        <f t="shared" si="30"/>
        <v>0</v>
      </c>
      <c r="E445" s="127">
        <f t="shared" si="31"/>
        <v>0</v>
      </c>
      <c r="F445" s="127">
        <f t="shared" si="32"/>
        <v>0</v>
      </c>
    </row>
    <row r="446" spans="2:6" ht="15.75">
      <c r="B446" s="16">
        <v>433</v>
      </c>
      <c r="C446" s="126">
        <f t="shared" si="29"/>
        <v>0</v>
      </c>
      <c r="D446" s="127">
        <f t="shared" si="30"/>
        <v>0</v>
      </c>
      <c r="E446" s="127">
        <f t="shared" si="31"/>
        <v>0</v>
      </c>
      <c r="F446" s="127">
        <f t="shared" si="32"/>
        <v>0</v>
      </c>
    </row>
    <row r="447" spans="2:6" ht="15.75">
      <c r="B447" s="16">
        <v>434</v>
      </c>
      <c r="C447" s="126">
        <f t="shared" si="29"/>
        <v>0</v>
      </c>
      <c r="D447" s="127">
        <f t="shared" si="30"/>
        <v>0</v>
      </c>
      <c r="E447" s="127">
        <f t="shared" si="31"/>
        <v>0</v>
      </c>
      <c r="F447" s="127">
        <f t="shared" si="32"/>
        <v>0</v>
      </c>
    </row>
    <row r="448" spans="2:6" ht="15.75">
      <c r="B448" s="16">
        <v>435</v>
      </c>
      <c r="C448" s="126">
        <f t="shared" si="29"/>
        <v>0</v>
      </c>
      <c r="D448" s="127">
        <f t="shared" si="30"/>
        <v>0</v>
      </c>
      <c r="E448" s="127">
        <f t="shared" si="31"/>
        <v>0</v>
      </c>
      <c r="F448" s="127">
        <f t="shared" si="32"/>
        <v>0</v>
      </c>
    </row>
    <row r="449" spans="2:6" ht="15.75">
      <c r="B449" s="16">
        <v>436</v>
      </c>
      <c r="C449" s="126">
        <f t="shared" si="29"/>
        <v>0</v>
      </c>
      <c r="D449" s="127">
        <f t="shared" si="30"/>
        <v>0</v>
      </c>
      <c r="E449" s="127">
        <f t="shared" si="31"/>
        <v>0</v>
      </c>
      <c r="F449" s="127">
        <f t="shared" si="32"/>
        <v>0</v>
      </c>
    </row>
    <row r="450" spans="2:6" ht="15.75">
      <c r="B450" s="16">
        <v>437</v>
      </c>
      <c r="C450" s="126">
        <f t="shared" si="29"/>
        <v>0</v>
      </c>
      <c r="D450" s="127">
        <f t="shared" si="30"/>
        <v>0</v>
      </c>
      <c r="E450" s="127">
        <f t="shared" si="31"/>
        <v>0</v>
      </c>
      <c r="F450" s="127">
        <f t="shared" si="32"/>
        <v>0</v>
      </c>
    </row>
    <row r="451" spans="2:6" ht="15.75">
      <c r="B451" s="16">
        <v>438</v>
      </c>
      <c r="C451" s="126">
        <f t="shared" si="29"/>
        <v>0</v>
      </c>
      <c r="D451" s="127">
        <f t="shared" si="30"/>
        <v>0</v>
      </c>
      <c r="E451" s="127">
        <f t="shared" si="31"/>
        <v>0</v>
      </c>
      <c r="F451" s="127">
        <f t="shared" si="32"/>
        <v>0</v>
      </c>
    </row>
    <row r="452" spans="2:6" ht="15.75">
      <c r="B452" s="16">
        <v>439</v>
      </c>
      <c r="C452" s="126">
        <f t="shared" si="29"/>
        <v>0</v>
      </c>
      <c r="D452" s="127">
        <f t="shared" si="30"/>
        <v>0</v>
      </c>
      <c r="E452" s="127">
        <f t="shared" si="31"/>
        <v>0</v>
      </c>
      <c r="F452" s="127">
        <f t="shared" si="32"/>
        <v>0</v>
      </c>
    </row>
    <row r="453" spans="2:6" ht="15.75">
      <c r="B453" s="16">
        <v>440</v>
      </c>
      <c r="C453" s="126">
        <f t="shared" si="29"/>
        <v>0</v>
      </c>
      <c r="D453" s="127">
        <f t="shared" si="30"/>
        <v>0</v>
      </c>
      <c r="E453" s="127">
        <f t="shared" si="31"/>
        <v>0</v>
      </c>
      <c r="F453" s="127">
        <f t="shared" si="32"/>
        <v>0</v>
      </c>
    </row>
    <row r="454" spans="2:6" ht="15.75">
      <c r="B454" s="16">
        <v>441</v>
      </c>
      <c r="C454" s="126">
        <f t="shared" si="29"/>
        <v>0</v>
      </c>
      <c r="D454" s="127">
        <f t="shared" si="30"/>
        <v>0</v>
      </c>
      <c r="E454" s="127">
        <f t="shared" si="31"/>
        <v>0</v>
      </c>
      <c r="F454" s="127">
        <f t="shared" si="32"/>
        <v>0</v>
      </c>
    </row>
    <row r="455" spans="2:6" ht="15.75">
      <c r="B455" s="16">
        <v>442</v>
      </c>
      <c r="C455" s="126">
        <f t="shared" si="29"/>
        <v>0</v>
      </c>
      <c r="D455" s="127">
        <f t="shared" si="30"/>
        <v>0</v>
      </c>
      <c r="E455" s="127">
        <f t="shared" si="31"/>
        <v>0</v>
      </c>
      <c r="F455" s="127">
        <f t="shared" si="32"/>
        <v>0</v>
      </c>
    </row>
    <row r="456" spans="2:6" ht="15.75">
      <c r="B456" s="16">
        <v>443</v>
      </c>
      <c r="C456" s="126">
        <f t="shared" si="29"/>
        <v>0</v>
      </c>
      <c r="D456" s="127">
        <f t="shared" si="30"/>
        <v>0</v>
      </c>
      <c r="E456" s="127">
        <f t="shared" si="31"/>
        <v>0</v>
      </c>
      <c r="F456" s="127">
        <f t="shared" si="32"/>
        <v>0</v>
      </c>
    </row>
    <row r="457" spans="2:6" ht="15.75">
      <c r="B457" s="16">
        <v>444</v>
      </c>
      <c r="C457" s="126">
        <f t="shared" si="29"/>
        <v>0</v>
      </c>
      <c r="D457" s="127">
        <f t="shared" si="30"/>
        <v>0</v>
      </c>
      <c r="E457" s="127">
        <f t="shared" si="31"/>
        <v>0</v>
      </c>
      <c r="F457" s="127">
        <f t="shared" si="32"/>
        <v>0</v>
      </c>
    </row>
    <row r="458" spans="2:6" ht="15.75">
      <c r="B458" s="16">
        <v>445</v>
      </c>
      <c r="C458" s="126">
        <f t="shared" si="29"/>
        <v>0</v>
      </c>
      <c r="D458" s="127">
        <f t="shared" si="30"/>
        <v>0</v>
      </c>
      <c r="E458" s="127">
        <f t="shared" si="31"/>
        <v>0</v>
      </c>
      <c r="F458" s="127">
        <f t="shared" si="32"/>
        <v>0</v>
      </c>
    </row>
    <row r="459" spans="2:6" ht="15.75">
      <c r="B459" s="16">
        <v>446</v>
      </c>
      <c r="C459" s="126">
        <f t="shared" si="29"/>
        <v>0</v>
      </c>
      <c r="D459" s="127">
        <f t="shared" si="30"/>
        <v>0</v>
      </c>
      <c r="E459" s="127">
        <f t="shared" si="31"/>
        <v>0</v>
      </c>
      <c r="F459" s="127">
        <f t="shared" si="32"/>
        <v>0</v>
      </c>
    </row>
    <row r="460" spans="2:6" ht="15.75">
      <c r="B460" s="16">
        <v>447</v>
      </c>
      <c r="C460" s="126">
        <f t="shared" si="29"/>
        <v>0</v>
      </c>
      <c r="D460" s="127">
        <f t="shared" si="30"/>
        <v>0</v>
      </c>
      <c r="E460" s="127">
        <f t="shared" si="31"/>
        <v>0</v>
      </c>
      <c r="F460" s="127">
        <f t="shared" si="32"/>
        <v>0</v>
      </c>
    </row>
    <row r="461" spans="2:6" ht="15.75">
      <c r="B461" s="16">
        <v>448</v>
      </c>
      <c r="C461" s="126">
        <f t="shared" si="29"/>
        <v>0</v>
      </c>
      <c r="D461" s="127">
        <f t="shared" si="30"/>
        <v>0</v>
      </c>
      <c r="E461" s="127">
        <f t="shared" si="31"/>
        <v>0</v>
      </c>
      <c r="F461" s="127">
        <f t="shared" si="32"/>
        <v>0</v>
      </c>
    </row>
    <row r="462" spans="2:6" ht="15.75">
      <c r="B462" s="16">
        <v>449</v>
      </c>
      <c r="C462" s="126">
        <f t="shared" si="29"/>
        <v>0</v>
      </c>
      <c r="D462" s="127">
        <f t="shared" si="30"/>
        <v>0</v>
      </c>
      <c r="E462" s="127">
        <f t="shared" si="31"/>
        <v>0</v>
      </c>
      <c r="F462" s="127">
        <f t="shared" si="32"/>
        <v>0</v>
      </c>
    </row>
    <row r="463" spans="2:6" ht="15.75">
      <c r="B463" s="16">
        <v>450</v>
      </c>
      <c r="C463" s="126">
        <f aca="true" t="shared" si="33" ref="C463:C526">IF(F462&gt;$C$7,$C$7,F462+D463)</f>
        <v>0</v>
      </c>
      <c r="D463" s="127">
        <f aca="true" t="shared" si="34" ref="D463:D526">+$C$5*F462/12</f>
        <v>0</v>
      </c>
      <c r="E463" s="127">
        <f t="shared" si="31"/>
        <v>0</v>
      </c>
      <c r="F463" s="127">
        <f t="shared" si="32"/>
        <v>0</v>
      </c>
    </row>
    <row r="464" spans="2:6" ht="15.75">
      <c r="B464" s="16">
        <v>451</v>
      </c>
      <c r="C464" s="126">
        <f t="shared" si="33"/>
        <v>0</v>
      </c>
      <c r="D464" s="127">
        <f t="shared" si="34"/>
        <v>0</v>
      </c>
      <c r="E464" s="127">
        <f aca="true" t="shared" si="35" ref="E464:E527">+C464-D464</f>
        <v>0</v>
      </c>
      <c r="F464" s="127">
        <f aca="true" t="shared" si="36" ref="F464:F527">+F463-E464</f>
        <v>0</v>
      </c>
    </row>
    <row r="465" spans="2:6" ht="15.75">
      <c r="B465" s="16">
        <v>452</v>
      </c>
      <c r="C465" s="126">
        <f t="shared" si="33"/>
        <v>0</v>
      </c>
      <c r="D465" s="127">
        <f t="shared" si="34"/>
        <v>0</v>
      </c>
      <c r="E465" s="127">
        <f t="shared" si="35"/>
        <v>0</v>
      </c>
      <c r="F465" s="127">
        <f t="shared" si="36"/>
        <v>0</v>
      </c>
    </row>
    <row r="466" spans="2:6" ht="15.75">
      <c r="B466" s="16">
        <v>453</v>
      </c>
      <c r="C466" s="126">
        <f t="shared" si="33"/>
        <v>0</v>
      </c>
      <c r="D466" s="127">
        <f t="shared" si="34"/>
        <v>0</v>
      </c>
      <c r="E466" s="127">
        <f t="shared" si="35"/>
        <v>0</v>
      </c>
      <c r="F466" s="127">
        <f t="shared" si="36"/>
        <v>0</v>
      </c>
    </row>
    <row r="467" spans="2:6" ht="15.75">
      <c r="B467" s="16">
        <v>454</v>
      </c>
      <c r="C467" s="126">
        <f t="shared" si="33"/>
        <v>0</v>
      </c>
      <c r="D467" s="127">
        <f t="shared" si="34"/>
        <v>0</v>
      </c>
      <c r="E467" s="127">
        <f t="shared" si="35"/>
        <v>0</v>
      </c>
      <c r="F467" s="127">
        <f t="shared" si="36"/>
        <v>0</v>
      </c>
    </row>
    <row r="468" spans="2:6" ht="15.75">
      <c r="B468" s="16">
        <v>455</v>
      </c>
      <c r="C468" s="126">
        <f t="shared" si="33"/>
        <v>0</v>
      </c>
      <c r="D468" s="127">
        <f t="shared" si="34"/>
        <v>0</v>
      </c>
      <c r="E468" s="127">
        <f t="shared" si="35"/>
        <v>0</v>
      </c>
      <c r="F468" s="127">
        <f t="shared" si="36"/>
        <v>0</v>
      </c>
    </row>
    <row r="469" spans="2:6" ht="15.75">
      <c r="B469" s="16">
        <v>456</v>
      </c>
      <c r="C469" s="126">
        <f t="shared" si="33"/>
        <v>0</v>
      </c>
      <c r="D469" s="127">
        <f t="shared" si="34"/>
        <v>0</v>
      </c>
      <c r="E469" s="127">
        <f t="shared" si="35"/>
        <v>0</v>
      </c>
      <c r="F469" s="127">
        <f t="shared" si="36"/>
        <v>0</v>
      </c>
    </row>
    <row r="470" spans="2:6" ht="15.75">
      <c r="B470" s="16">
        <v>457</v>
      </c>
      <c r="C470" s="126">
        <f t="shared" si="33"/>
        <v>0</v>
      </c>
      <c r="D470" s="127">
        <f t="shared" si="34"/>
        <v>0</v>
      </c>
      <c r="E470" s="127">
        <f t="shared" si="35"/>
        <v>0</v>
      </c>
      <c r="F470" s="127">
        <f t="shared" si="36"/>
        <v>0</v>
      </c>
    </row>
    <row r="471" spans="2:6" ht="15.75">
      <c r="B471" s="16">
        <v>458</v>
      </c>
      <c r="C471" s="126">
        <f t="shared" si="33"/>
        <v>0</v>
      </c>
      <c r="D471" s="127">
        <f t="shared" si="34"/>
        <v>0</v>
      </c>
      <c r="E471" s="127">
        <f t="shared" si="35"/>
        <v>0</v>
      </c>
      <c r="F471" s="127">
        <f t="shared" si="36"/>
        <v>0</v>
      </c>
    </row>
    <row r="472" spans="2:6" ht="15.75">
      <c r="B472" s="16">
        <v>459</v>
      </c>
      <c r="C472" s="126">
        <f t="shared" si="33"/>
        <v>0</v>
      </c>
      <c r="D472" s="127">
        <f t="shared" si="34"/>
        <v>0</v>
      </c>
      <c r="E472" s="127">
        <f t="shared" si="35"/>
        <v>0</v>
      </c>
      <c r="F472" s="127">
        <f t="shared" si="36"/>
        <v>0</v>
      </c>
    </row>
    <row r="473" spans="2:6" ht="15.75">
      <c r="B473" s="16">
        <v>460</v>
      </c>
      <c r="C473" s="126">
        <f t="shared" si="33"/>
        <v>0</v>
      </c>
      <c r="D473" s="127">
        <f t="shared" si="34"/>
        <v>0</v>
      </c>
      <c r="E473" s="127">
        <f t="shared" si="35"/>
        <v>0</v>
      </c>
      <c r="F473" s="127">
        <f t="shared" si="36"/>
        <v>0</v>
      </c>
    </row>
    <row r="474" spans="2:6" ht="15.75">
      <c r="B474" s="16">
        <v>461</v>
      </c>
      <c r="C474" s="126">
        <f t="shared" si="33"/>
        <v>0</v>
      </c>
      <c r="D474" s="127">
        <f t="shared" si="34"/>
        <v>0</v>
      </c>
      <c r="E474" s="127">
        <f t="shared" si="35"/>
        <v>0</v>
      </c>
      <c r="F474" s="127">
        <f t="shared" si="36"/>
        <v>0</v>
      </c>
    </row>
    <row r="475" spans="2:6" ht="15.75">
      <c r="B475" s="16">
        <v>462</v>
      </c>
      <c r="C475" s="126">
        <f t="shared" si="33"/>
        <v>0</v>
      </c>
      <c r="D475" s="127">
        <f t="shared" si="34"/>
        <v>0</v>
      </c>
      <c r="E475" s="127">
        <f t="shared" si="35"/>
        <v>0</v>
      </c>
      <c r="F475" s="127">
        <f t="shared" si="36"/>
        <v>0</v>
      </c>
    </row>
    <row r="476" spans="2:6" ht="15.75">
      <c r="B476" s="16">
        <v>463</v>
      </c>
      <c r="C476" s="126">
        <f t="shared" si="33"/>
        <v>0</v>
      </c>
      <c r="D476" s="127">
        <f t="shared" si="34"/>
        <v>0</v>
      </c>
      <c r="E476" s="127">
        <f t="shared" si="35"/>
        <v>0</v>
      </c>
      <c r="F476" s="127">
        <f t="shared" si="36"/>
        <v>0</v>
      </c>
    </row>
    <row r="477" spans="2:6" ht="15.75">
      <c r="B477" s="16">
        <v>464</v>
      </c>
      <c r="C477" s="126">
        <f t="shared" si="33"/>
        <v>0</v>
      </c>
      <c r="D477" s="127">
        <f t="shared" si="34"/>
        <v>0</v>
      </c>
      <c r="E477" s="127">
        <f t="shared" si="35"/>
        <v>0</v>
      </c>
      <c r="F477" s="127">
        <f t="shared" si="36"/>
        <v>0</v>
      </c>
    </row>
    <row r="478" spans="2:6" ht="15.75">
      <c r="B478" s="16">
        <v>465</v>
      </c>
      <c r="C478" s="126">
        <f t="shared" si="33"/>
        <v>0</v>
      </c>
      <c r="D478" s="127">
        <f t="shared" si="34"/>
        <v>0</v>
      </c>
      <c r="E478" s="127">
        <f t="shared" si="35"/>
        <v>0</v>
      </c>
      <c r="F478" s="127">
        <f t="shared" si="36"/>
        <v>0</v>
      </c>
    </row>
    <row r="479" spans="2:6" ht="15.75">
      <c r="B479" s="16">
        <v>466</v>
      </c>
      <c r="C479" s="126">
        <f t="shared" si="33"/>
        <v>0</v>
      </c>
      <c r="D479" s="127">
        <f t="shared" si="34"/>
        <v>0</v>
      </c>
      <c r="E479" s="127">
        <f t="shared" si="35"/>
        <v>0</v>
      </c>
      <c r="F479" s="127">
        <f t="shared" si="36"/>
        <v>0</v>
      </c>
    </row>
    <row r="480" spans="2:6" ht="15.75">
      <c r="B480" s="16">
        <v>467</v>
      </c>
      <c r="C480" s="126">
        <f t="shared" si="33"/>
        <v>0</v>
      </c>
      <c r="D480" s="127">
        <f t="shared" si="34"/>
        <v>0</v>
      </c>
      <c r="E480" s="127">
        <f t="shared" si="35"/>
        <v>0</v>
      </c>
      <c r="F480" s="127">
        <f t="shared" si="36"/>
        <v>0</v>
      </c>
    </row>
    <row r="481" spans="2:6" ht="15.75">
      <c r="B481" s="16">
        <v>468</v>
      </c>
      <c r="C481" s="126">
        <f t="shared" si="33"/>
        <v>0</v>
      </c>
      <c r="D481" s="127">
        <f t="shared" si="34"/>
        <v>0</v>
      </c>
      <c r="E481" s="127">
        <f t="shared" si="35"/>
        <v>0</v>
      </c>
      <c r="F481" s="127">
        <f t="shared" si="36"/>
        <v>0</v>
      </c>
    </row>
    <row r="482" spans="2:6" ht="15.75">
      <c r="B482" s="16">
        <v>469</v>
      </c>
      <c r="C482" s="126">
        <f t="shared" si="33"/>
        <v>0</v>
      </c>
      <c r="D482" s="127">
        <f t="shared" si="34"/>
        <v>0</v>
      </c>
      <c r="E482" s="127">
        <f t="shared" si="35"/>
        <v>0</v>
      </c>
      <c r="F482" s="127">
        <f t="shared" si="36"/>
        <v>0</v>
      </c>
    </row>
    <row r="483" spans="2:6" ht="15.75">
      <c r="B483" s="16">
        <v>470</v>
      </c>
      <c r="C483" s="126">
        <f t="shared" si="33"/>
        <v>0</v>
      </c>
      <c r="D483" s="127">
        <f t="shared" si="34"/>
        <v>0</v>
      </c>
      <c r="E483" s="127">
        <f t="shared" si="35"/>
        <v>0</v>
      </c>
      <c r="F483" s="127">
        <f t="shared" si="36"/>
        <v>0</v>
      </c>
    </row>
    <row r="484" spans="2:6" ht="15.75">
      <c r="B484" s="16">
        <v>471</v>
      </c>
      <c r="C484" s="126">
        <f t="shared" si="33"/>
        <v>0</v>
      </c>
      <c r="D484" s="127">
        <f t="shared" si="34"/>
        <v>0</v>
      </c>
      <c r="E484" s="127">
        <f t="shared" si="35"/>
        <v>0</v>
      </c>
      <c r="F484" s="127">
        <f t="shared" si="36"/>
        <v>0</v>
      </c>
    </row>
    <row r="485" spans="2:6" ht="15.75">
      <c r="B485" s="16">
        <v>472</v>
      </c>
      <c r="C485" s="126">
        <f t="shared" si="33"/>
        <v>0</v>
      </c>
      <c r="D485" s="127">
        <f t="shared" si="34"/>
        <v>0</v>
      </c>
      <c r="E485" s="127">
        <f t="shared" si="35"/>
        <v>0</v>
      </c>
      <c r="F485" s="127">
        <f t="shared" si="36"/>
        <v>0</v>
      </c>
    </row>
    <row r="486" spans="2:6" ht="15.75">
      <c r="B486" s="16">
        <v>473</v>
      </c>
      <c r="C486" s="126">
        <f t="shared" si="33"/>
        <v>0</v>
      </c>
      <c r="D486" s="127">
        <f t="shared" si="34"/>
        <v>0</v>
      </c>
      <c r="E486" s="127">
        <f t="shared" si="35"/>
        <v>0</v>
      </c>
      <c r="F486" s="127">
        <f t="shared" si="36"/>
        <v>0</v>
      </c>
    </row>
    <row r="487" spans="2:6" ht="15.75">
      <c r="B487" s="16">
        <v>474</v>
      </c>
      <c r="C487" s="126">
        <f t="shared" si="33"/>
        <v>0</v>
      </c>
      <c r="D487" s="127">
        <f t="shared" si="34"/>
        <v>0</v>
      </c>
      <c r="E487" s="127">
        <f t="shared" si="35"/>
        <v>0</v>
      </c>
      <c r="F487" s="127">
        <f t="shared" si="36"/>
        <v>0</v>
      </c>
    </row>
    <row r="488" spans="2:6" ht="15.75">
      <c r="B488" s="16">
        <v>475</v>
      </c>
      <c r="C488" s="126">
        <f t="shared" si="33"/>
        <v>0</v>
      </c>
      <c r="D488" s="127">
        <f t="shared" si="34"/>
        <v>0</v>
      </c>
      <c r="E488" s="127">
        <f t="shared" si="35"/>
        <v>0</v>
      </c>
      <c r="F488" s="127">
        <f t="shared" si="36"/>
        <v>0</v>
      </c>
    </row>
    <row r="489" spans="2:6" ht="15.75">
      <c r="B489" s="16">
        <v>476</v>
      </c>
      <c r="C489" s="126">
        <f t="shared" si="33"/>
        <v>0</v>
      </c>
      <c r="D489" s="127">
        <f t="shared" si="34"/>
        <v>0</v>
      </c>
      <c r="E489" s="127">
        <f t="shared" si="35"/>
        <v>0</v>
      </c>
      <c r="F489" s="127">
        <f t="shared" si="36"/>
        <v>0</v>
      </c>
    </row>
    <row r="490" spans="2:6" ht="15.75">
      <c r="B490" s="16">
        <v>477</v>
      </c>
      <c r="C490" s="126">
        <f t="shared" si="33"/>
        <v>0</v>
      </c>
      <c r="D490" s="127">
        <f t="shared" si="34"/>
        <v>0</v>
      </c>
      <c r="E490" s="127">
        <f t="shared" si="35"/>
        <v>0</v>
      </c>
      <c r="F490" s="127">
        <f t="shared" si="36"/>
        <v>0</v>
      </c>
    </row>
    <row r="491" spans="2:6" ht="15.75">
      <c r="B491" s="16">
        <v>478</v>
      </c>
      <c r="C491" s="126">
        <f t="shared" si="33"/>
        <v>0</v>
      </c>
      <c r="D491" s="127">
        <f t="shared" si="34"/>
        <v>0</v>
      </c>
      <c r="E491" s="127">
        <f t="shared" si="35"/>
        <v>0</v>
      </c>
      <c r="F491" s="127">
        <f t="shared" si="36"/>
        <v>0</v>
      </c>
    </row>
    <row r="492" spans="2:6" ht="15.75">
      <c r="B492" s="16">
        <v>479</v>
      </c>
      <c r="C492" s="126">
        <f t="shared" si="33"/>
        <v>0</v>
      </c>
      <c r="D492" s="127">
        <f t="shared" si="34"/>
        <v>0</v>
      </c>
      <c r="E492" s="127">
        <f t="shared" si="35"/>
        <v>0</v>
      </c>
      <c r="F492" s="127">
        <f t="shared" si="36"/>
        <v>0</v>
      </c>
    </row>
    <row r="493" spans="2:6" ht="15.75">
      <c r="B493" s="16">
        <v>480</v>
      </c>
      <c r="C493" s="126">
        <f t="shared" si="33"/>
        <v>0</v>
      </c>
      <c r="D493" s="127">
        <f t="shared" si="34"/>
        <v>0</v>
      </c>
      <c r="E493" s="127">
        <f t="shared" si="35"/>
        <v>0</v>
      </c>
      <c r="F493" s="127">
        <f t="shared" si="36"/>
        <v>0</v>
      </c>
    </row>
    <row r="494" spans="2:6" ht="15.75">
      <c r="B494" s="16">
        <v>481</v>
      </c>
      <c r="C494" s="126">
        <f t="shared" si="33"/>
        <v>0</v>
      </c>
      <c r="D494" s="127">
        <f t="shared" si="34"/>
        <v>0</v>
      </c>
      <c r="E494" s="127">
        <f t="shared" si="35"/>
        <v>0</v>
      </c>
      <c r="F494" s="127">
        <f t="shared" si="36"/>
        <v>0</v>
      </c>
    </row>
    <row r="495" spans="2:6" ht="15.75">
      <c r="B495" s="16">
        <v>482</v>
      </c>
      <c r="C495" s="126">
        <f t="shared" si="33"/>
        <v>0</v>
      </c>
      <c r="D495" s="127">
        <f t="shared" si="34"/>
        <v>0</v>
      </c>
      <c r="E495" s="127">
        <f t="shared" si="35"/>
        <v>0</v>
      </c>
      <c r="F495" s="127">
        <f t="shared" si="36"/>
        <v>0</v>
      </c>
    </row>
    <row r="496" spans="2:6" ht="15.75">
      <c r="B496" s="16">
        <v>483</v>
      </c>
      <c r="C496" s="126">
        <f t="shared" si="33"/>
        <v>0</v>
      </c>
      <c r="D496" s="127">
        <f t="shared" si="34"/>
        <v>0</v>
      </c>
      <c r="E496" s="127">
        <f t="shared" si="35"/>
        <v>0</v>
      </c>
      <c r="F496" s="127">
        <f t="shared" si="36"/>
        <v>0</v>
      </c>
    </row>
    <row r="497" spans="2:6" ht="15.75">
      <c r="B497" s="16">
        <v>484</v>
      </c>
      <c r="C497" s="126">
        <f t="shared" si="33"/>
        <v>0</v>
      </c>
      <c r="D497" s="127">
        <f t="shared" si="34"/>
        <v>0</v>
      </c>
      <c r="E497" s="127">
        <f t="shared" si="35"/>
        <v>0</v>
      </c>
      <c r="F497" s="127">
        <f t="shared" si="36"/>
        <v>0</v>
      </c>
    </row>
    <row r="498" spans="2:6" ht="15.75">
      <c r="B498" s="16">
        <v>485</v>
      </c>
      <c r="C498" s="126">
        <f t="shared" si="33"/>
        <v>0</v>
      </c>
      <c r="D498" s="127">
        <f t="shared" si="34"/>
        <v>0</v>
      </c>
      <c r="E498" s="127">
        <f t="shared" si="35"/>
        <v>0</v>
      </c>
      <c r="F498" s="127">
        <f t="shared" si="36"/>
        <v>0</v>
      </c>
    </row>
    <row r="499" spans="2:6" ht="15.75">
      <c r="B499" s="16">
        <v>486</v>
      </c>
      <c r="C499" s="126">
        <f t="shared" si="33"/>
        <v>0</v>
      </c>
      <c r="D499" s="127">
        <f t="shared" si="34"/>
        <v>0</v>
      </c>
      <c r="E499" s="127">
        <f t="shared" si="35"/>
        <v>0</v>
      </c>
      <c r="F499" s="127">
        <f t="shared" si="36"/>
        <v>0</v>
      </c>
    </row>
    <row r="500" spans="2:6" ht="15.75">
      <c r="B500" s="16">
        <v>487</v>
      </c>
      <c r="C500" s="126">
        <f t="shared" si="33"/>
        <v>0</v>
      </c>
      <c r="D500" s="127">
        <f t="shared" si="34"/>
        <v>0</v>
      </c>
      <c r="E500" s="127">
        <f t="shared" si="35"/>
        <v>0</v>
      </c>
      <c r="F500" s="127">
        <f t="shared" si="36"/>
        <v>0</v>
      </c>
    </row>
    <row r="501" spans="2:6" ht="15.75">
      <c r="B501" s="16">
        <v>488</v>
      </c>
      <c r="C501" s="126">
        <f t="shared" si="33"/>
        <v>0</v>
      </c>
      <c r="D501" s="127">
        <f t="shared" si="34"/>
        <v>0</v>
      </c>
      <c r="E501" s="127">
        <f t="shared" si="35"/>
        <v>0</v>
      </c>
      <c r="F501" s="127">
        <f t="shared" si="36"/>
        <v>0</v>
      </c>
    </row>
    <row r="502" spans="2:6" ht="15.75">
      <c r="B502" s="16">
        <v>489</v>
      </c>
      <c r="C502" s="126">
        <f t="shared" si="33"/>
        <v>0</v>
      </c>
      <c r="D502" s="127">
        <f t="shared" si="34"/>
        <v>0</v>
      </c>
      <c r="E502" s="127">
        <f t="shared" si="35"/>
        <v>0</v>
      </c>
      <c r="F502" s="127">
        <f t="shared" si="36"/>
        <v>0</v>
      </c>
    </row>
    <row r="503" spans="2:6" ht="15.75">
      <c r="B503" s="16">
        <v>490</v>
      </c>
      <c r="C503" s="126">
        <f t="shared" si="33"/>
        <v>0</v>
      </c>
      <c r="D503" s="127">
        <f t="shared" si="34"/>
        <v>0</v>
      </c>
      <c r="E503" s="127">
        <f t="shared" si="35"/>
        <v>0</v>
      </c>
      <c r="F503" s="127">
        <f t="shared" si="36"/>
        <v>0</v>
      </c>
    </row>
    <row r="504" spans="2:6" ht="15.75">
      <c r="B504" s="16">
        <v>491</v>
      </c>
      <c r="C504" s="126">
        <f t="shared" si="33"/>
        <v>0</v>
      </c>
      <c r="D504" s="127">
        <f t="shared" si="34"/>
        <v>0</v>
      </c>
      <c r="E504" s="127">
        <f t="shared" si="35"/>
        <v>0</v>
      </c>
      <c r="F504" s="127">
        <f t="shared" si="36"/>
        <v>0</v>
      </c>
    </row>
    <row r="505" spans="2:6" ht="15.75">
      <c r="B505" s="16">
        <v>492</v>
      </c>
      <c r="C505" s="126">
        <f t="shared" si="33"/>
        <v>0</v>
      </c>
      <c r="D505" s="127">
        <f t="shared" si="34"/>
        <v>0</v>
      </c>
      <c r="E505" s="127">
        <f t="shared" si="35"/>
        <v>0</v>
      </c>
      <c r="F505" s="127">
        <f t="shared" si="36"/>
        <v>0</v>
      </c>
    </row>
    <row r="506" spans="2:6" ht="15.75">
      <c r="B506" s="16">
        <v>493</v>
      </c>
      <c r="C506" s="126">
        <f t="shared" si="33"/>
        <v>0</v>
      </c>
      <c r="D506" s="127">
        <f t="shared" si="34"/>
        <v>0</v>
      </c>
      <c r="E506" s="127">
        <f t="shared" si="35"/>
        <v>0</v>
      </c>
      <c r="F506" s="127">
        <f t="shared" si="36"/>
        <v>0</v>
      </c>
    </row>
    <row r="507" spans="2:6" ht="15.75">
      <c r="B507" s="16">
        <v>494</v>
      </c>
      <c r="C507" s="126">
        <f t="shared" si="33"/>
        <v>0</v>
      </c>
      <c r="D507" s="127">
        <f t="shared" si="34"/>
        <v>0</v>
      </c>
      <c r="E507" s="127">
        <f t="shared" si="35"/>
        <v>0</v>
      </c>
      <c r="F507" s="127">
        <f t="shared" si="36"/>
        <v>0</v>
      </c>
    </row>
    <row r="508" spans="2:6" ht="15.75">
      <c r="B508" s="16">
        <v>495</v>
      </c>
      <c r="C508" s="126">
        <f t="shared" si="33"/>
        <v>0</v>
      </c>
      <c r="D508" s="127">
        <f t="shared" si="34"/>
        <v>0</v>
      </c>
      <c r="E508" s="127">
        <f t="shared" si="35"/>
        <v>0</v>
      </c>
      <c r="F508" s="127">
        <f t="shared" si="36"/>
        <v>0</v>
      </c>
    </row>
    <row r="509" spans="2:6" ht="15.75">
      <c r="B509" s="16">
        <v>496</v>
      </c>
      <c r="C509" s="126">
        <f t="shared" si="33"/>
        <v>0</v>
      </c>
      <c r="D509" s="127">
        <f t="shared" si="34"/>
        <v>0</v>
      </c>
      <c r="E509" s="127">
        <f t="shared" si="35"/>
        <v>0</v>
      </c>
      <c r="F509" s="127">
        <f t="shared" si="36"/>
        <v>0</v>
      </c>
    </row>
    <row r="510" spans="2:6" ht="15.75">
      <c r="B510" s="16">
        <v>497</v>
      </c>
      <c r="C510" s="126">
        <f t="shared" si="33"/>
        <v>0</v>
      </c>
      <c r="D510" s="127">
        <f t="shared" si="34"/>
        <v>0</v>
      </c>
      <c r="E510" s="127">
        <f t="shared" si="35"/>
        <v>0</v>
      </c>
      <c r="F510" s="127">
        <f t="shared" si="36"/>
        <v>0</v>
      </c>
    </row>
    <row r="511" spans="2:6" ht="15.75">
      <c r="B511" s="16">
        <v>498</v>
      </c>
      <c r="C511" s="126">
        <f t="shared" si="33"/>
        <v>0</v>
      </c>
      <c r="D511" s="127">
        <f t="shared" si="34"/>
        <v>0</v>
      </c>
      <c r="E511" s="127">
        <f t="shared" si="35"/>
        <v>0</v>
      </c>
      <c r="F511" s="127">
        <f t="shared" si="36"/>
        <v>0</v>
      </c>
    </row>
    <row r="512" spans="2:6" ht="15.75">
      <c r="B512" s="16">
        <v>499</v>
      </c>
      <c r="C512" s="126">
        <f t="shared" si="33"/>
        <v>0</v>
      </c>
      <c r="D512" s="127">
        <f t="shared" si="34"/>
        <v>0</v>
      </c>
      <c r="E512" s="127">
        <f t="shared" si="35"/>
        <v>0</v>
      </c>
      <c r="F512" s="127">
        <f t="shared" si="36"/>
        <v>0</v>
      </c>
    </row>
    <row r="513" spans="2:6" ht="15.75">
      <c r="B513" s="16">
        <v>500</v>
      </c>
      <c r="C513" s="126">
        <f t="shared" si="33"/>
        <v>0</v>
      </c>
      <c r="D513" s="127">
        <f t="shared" si="34"/>
        <v>0</v>
      </c>
      <c r="E513" s="127">
        <f t="shared" si="35"/>
        <v>0</v>
      </c>
      <c r="F513" s="127">
        <f t="shared" si="36"/>
        <v>0</v>
      </c>
    </row>
    <row r="514" spans="2:6" ht="15.75">
      <c r="B514" s="16">
        <v>501</v>
      </c>
      <c r="C514" s="126">
        <f t="shared" si="33"/>
        <v>0</v>
      </c>
      <c r="D514" s="127">
        <f t="shared" si="34"/>
        <v>0</v>
      </c>
      <c r="E514" s="127">
        <f t="shared" si="35"/>
        <v>0</v>
      </c>
      <c r="F514" s="127">
        <f t="shared" si="36"/>
        <v>0</v>
      </c>
    </row>
    <row r="515" spans="2:6" ht="15.75">
      <c r="B515" s="16">
        <v>502</v>
      </c>
      <c r="C515" s="126">
        <f t="shared" si="33"/>
        <v>0</v>
      </c>
      <c r="D515" s="127">
        <f t="shared" si="34"/>
        <v>0</v>
      </c>
      <c r="E515" s="127">
        <f t="shared" si="35"/>
        <v>0</v>
      </c>
      <c r="F515" s="127">
        <f t="shared" si="36"/>
        <v>0</v>
      </c>
    </row>
    <row r="516" spans="2:6" ht="15.75">
      <c r="B516" s="16">
        <v>503</v>
      </c>
      <c r="C516" s="126">
        <f t="shared" si="33"/>
        <v>0</v>
      </c>
      <c r="D516" s="127">
        <f t="shared" si="34"/>
        <v>0</v>
      </c>
      <c r="E516" s="127">
        <f t="shared" si="35"/>
        <v>0</v>
      </c>
      <c r="F516" s="127">
        <f t="shared" si="36"/>
        <v>0</v>
      </c>
    </row>
    <row r="517" spans="2:6" ht="15.75">
      <c r="B517" s="16">
        <v>504</v>
      </c>
      <c r="C517" s="126">
        <f t="shared" si="33"/>
        <v>0</v>
      </c>
      <c r="D517" s="127">
        <f t="shared" si="34"/>
        <v>0</v>
      </c>
      <c r="E517" s="127">
        <f t="shared" si="35"/>
        <v>0</v>
      </c>
      <c r="F517" s="127">
        <f t="shared" si="36"/>
        <v>0</v>
      </c>
    </row>
    <row r="518" spans="2:6" ht="15.75">
      <c r="B518" s="16">
        <v>505</v>
      </c>
      <c r="C518" s="126">
        <f t="shared" si="33"/>
        <v>0</v>
      </c>
      <c r="D518" s="127">
        <f t="shared" si="34"/>
        <v>0</v>
      </c>
      <c r="E518" s="127">
        <f t="shared" si="35"/>
        <v>0</v>
      </c>
      <c r="F518" s="127">
        <f t="shared" si="36"/>
        <v>0</v>
      </c>
    </row>
    <row r="519" spans="2:6" ht="15.75">
      <c r="B519" s="16">
        <v>506</v>
      </c>
      <c r="C519" s="126">
        <f t="shared" si="33"/>
        <v>0</v>
      </c>
      <c r="D519" s="127">
        <f t="shared" si="34"/>
        <v>0</v>
      </c>
      <c r="E519" s="127">
        <f t="shared" si="35"/>
        <v>0</v>
      </c>
      <c r="F519" s="127">
        <f t="shared" si="36"/>
        <v>0</v>
      </c>
    </row>
    <row r="520" spans="2:6" ht="15.75">
      <c r="B520" s="16">
        <v>507</v>
      </c>
      <c r="C520" s="126">
        <f t="shared" si="33"/>
        <v>0</v>
      </c>
      <c r="D520" s="127">
        <f t="shared" si="34"/>
        <v>0</v>
      </c>
      <c r="E520" s="127">
        <f t="shared" si="35"/>
        <v>0</v>
      </c>
      <c r="F520" s="127">
        <f t="shared" si="36"/>
        <v>0</v>
      </c>
    </row>
    <row r="521" spans="2:6" ht="15.75">
      <c r="B521" s="16">
        <v>508</v>
      </c>
      <c r="C521" s="126">
        <f t="shared" si="33"/>
        <v>0</v>
      </c>
      <c r="D521" s="127">
        <f t="shared" si="34"/>
        <v>0</v>
      </c>
      <c r="E521" s="127">
        <f t="shared" si="35"/>
        <v>0</v>
      </c>
      <c r="F521" s="127">
        <f t="shared" si="36"/>
        <v>0</v>
      </c>
    </row>
    <row r="522" spans="2:6" ht="15.75">
      <c r="B522" s="16">
        <v>509</v>
      </c>
      <c r="C522" s="126">
        <f t="shared" si="33"/>
        <v>0</v>
      </c>
      <c r="D522" s="127">
        <f t="shared" si="34"/>
        <v>0</v>
      </c>
      <c r="E522" s="127">
        <f t="shared" si="35"/>
        <v>0</v>
      </c>
      <c r="F522" s="127">
        <f t="shared" si="36"/>
        <v>0</v>
      </c>
    </row>
    <row r="523" spans="2:6" ht="15.75">
      <c r="B523" s="16">
        <v>510</v>
      </c>
      <c r="C523" s="126">
        <f t="shared" si="33"/>
        <v>0</v>
      </c>
      <c r="D523" s="127">
        <f t="shared" si="34"/>
        <v>0</v>
      </c>
      <c r="E523" s="127">
        <f t="shared" si="35"/>
        <v>0</v>
      </c>
      <c r="F523" s="127">
        <f t="shared" si="36"/>
        <v>0</v>
      </c>
    </row>
    <row r="524" spans="2:6" ht="15.75">
      <c r="B524" s="16">
        <v>511</v>
      </c>
      <c r="C524" s="126">
        <f t="shared" si="33"/>
        <v>0</v>
      </c>
      <c r="D524" s="127">
        <f t="shared" si="34"/>
        <v>0</v>
      </c>
      <c r="E524" s="127">
        <f t="shared" si="35"/>
        <v>0</v>
      </c>
      <c r="F524" s="127">
        <f t="shared" si="36"/>
        <v>0</v>
      </c>
    </row>
    <row r="525" spans="2:6" ht="15.75">
      <c r="B525" s="16">
        <v>512</v>
      </c>
      <c r="C525" s="126">
        <f t="shared" si="33"/>
        <v>0</v>
      </c>
      <c r="D525" s="127">
        <f t="shared" si="34"/>
        <v>0</v>
      </c>
      <c r="E525" s="127">
        <f t="shared" si="35"/>
        <v>0</v>
      </c>
      <c r="F525" s="127">
        <f t="shared" si="36"/>
        <v>0</v>
      </c>
    </row>
    <row r="526" spans="2:6" ht="15.75">
      <c r="B526" s="16">
        <v>513</v>
      </c>
      <c r="C526" s="126">
        <f t="shared" si="33"/>
        <v>0</v>
      </c>
      <c r="D526" s="127">
        <f t="shared" si="34"/>
        <v>0</v>
      </c>
      <c r="E526" s="127">
        <f t="shared" si="35"/>
        <v>0</v>
      </c>
      <c r="F526" s="127">
        <f t="shared" si="36"/>
        <v>0</v>
      </c>
    </row>
    <row r="527" spans="2:6" ht="15.75">
      <c r="B527" s="16">
        <v>514</v>
      </c>
      <c r="C527" s="126">
        <f aca="true" t="shared" si="37" ref="C527:C590">IF(F526&gt;$C$7,$C$7,F526+D527)</f>
        <v>0</v>
      </c>
      <c r="D527" s="127">
        <f aca="true" t="shared" si="38" ref="D527:D590">+$C$5*F526/12</f>
        <v>0</v>
      </c>
      <c r="E527" s="127">
        <f t="shared" si="35"/>
        <v>0</v>
      </c>
      <c r="F527" s="127">
        <f t="shared" si="36"/>
        <v>0</v>
      </c>
    </row>
    <row r="528" spans="2:6" ht="15.75">
      <c r="B528" s="16">
        <v>515</v>
      </c>
      <c r="C528" s="126">
        <f t="shared" si="37"/>
        <v>0</v>
      </c>
      <c r="D528" s="127">
        <f t="shared" si="38"/>
        <v>0</v>
      </c>
      <c r="E528" s="127">
        <f aca="true" t="shared" si="39" ref="E528:E591">+C528-D528</f>
        <v>0</v>
      </c>
      <c r="F528" s="127">
        <f aca="true" t="shared" si="40" ref="F528:F591">+F527-E528</f>
        <v>0</v>
      </c>
    </row>
    <row r="529" spans="2:6" ht="15.75">
      <c r="B529" s="16">
        <v>516</v>
      </c>
      <c r="C529" s="126">
        <f t="shared" si="37"/>
        <v>0</v>
      </c>
      <c r="D529" s="127">
        <f t="shared" si="38"/>
        <v>0</v>
      </c>
      <c r="E529" s="127">
        <f t="shared" si="39"/>
        <v>0</v>
      </c>
      <c r="F529" s="127">
        <f t="shared" si="40"/>
        <v>0</v>
      </c>
    </row>
    <row r="530" spans="2:6" ht="15.75">
      <c r="B530" s="16">
        <v>517</v>
      </c>
      <c r="C530" s="126">
        <f t="shared" si="37"/>
        <v>0</v>
      </c>
      <c r="D530" s="127">
        <f t="shared" si="38"/>
        <v>0</v>
      </c>
      <c r="E530" s="127">
        <f t="shared" si="39"/>
        <v>0</v>
      </c>
      <c r="F530" s="127">
        <f t="shared" si="40"/>
        <v>0</v>
      </c>
    </row>
    <row r="531" spans="2:6" ht="15.75">
      <c r="B531" s="16">
        <v>518</v>
      </c>
      <c r="C531" s="126">
        <f t="shared" si="37"/>
        <v>0</v>
      </c>
      <c r="D531" s="127">
        <f t="shared" si="38"/>
        <v>0</v>
      </c>
      <c r="E531" s="127">
        <f t="shared" si="39"/>
        <v>0</v>
      </c>
      <c r="F531" s="127">
        <f t="shared" si="40"/>
        <v>0</v>
      </c>
    </row>
    <row r="532" spans="2:6" ht="15.75">
      <c r="B532" s="16">
        <v>519</v>
      </c>
      <c r="C532" s="126">
        <f t="shared" si="37"/>
        <v>0</v>
      </c>
      <c r="D532" s="127">
        <f t="shared" si="38"/>
        <v>0</v>
      </c>
      <c r="E532" s="127">
        <f t="shared" si="39"/>
        <v>0</v>
      </c>
      <c r="F532" s="127">
        <f t="shared" si="40"/>
        <v>0</v>
      </c>
    </row>
    <row r="533" spans="2:6" ht="15.75">
      <c r="B533" s="16">
        <v>520</v>
      </c>
      <c r="C533" s="126">
        <f t="shared" si="37"/>
        <v>0</v>
      </c>
      <c r="D533" s="127">
        <f t="shared" si="38"/>
        <v>0</v>
      </c>
      <c r="E533" s="127">
        <f t="shared" si="39"/>
        <v>0</v>
      </c>
      <c r="F533" s="127">
        <f t="shared" si="40"/>
        <v>0</v>
      </c>
    </row>
    <row r="534" spans="2:6" ht="15.75">
      <c r="B534" s="16">
        <v>521</v>
      </c>
      <c r="C534" s="126">
        <f t="shared" si="37"/>
        <v>0</v>
      </c>
      <c r="D534" s="127">
        <f t="shared" si="38"/>
        <v>0</v>
      </c>
      <c r="E534" s="127">
        <f t="shared" si="39"/>
        <v>0</v>
      </c>
      <c r="F534" s="127">
        <f t="shared" si="40"/>
        <v>0</v>
      </c>
    </row>
    <row r="535" spans="2:6" ht="15.75">
      <c r="B535" s="16">
        <v>522</v>
      </c>
      <c r="C535" s="126">
        <f t="shared" si="37"/>
        <v>0</v>
      </c>
      <c r="D535" s="127">
        <f t="shared" si="38"/>
        <v>0</v>
      </c>
      <c r="E535" s="127">
        <f t="shared" si="39"/>
        <v>0</v>
      </c>
      <c r="F535" s="127">
        <f t="shared" si="40"/>
        <v>0</v>
      </c>
    </row>
    <row r="536" spans="2:6" ht="15.75">
      <c r="B536" s="16">
        <v>523</v>
      </c>
      <c r="C536" s="126">
        <f t="shared" si="37"/>
        <v>0</v>
      </c>
      <c r="D536" s="127">
        <f t="shared" si="38"/>
        <v>0</v>
      </c>
      <c r="E536" s="127">
        <f t="shared" si="39"/>
        <v>0</v>
      </c>
      <c r="F536" s="127">
        <f t="shared" si="40"/>
        <v>0</v>
      </c>
    </row>
    <row r="537" spans="2:6" ht="15.75">
      <c r="B537" s="16">
        <v>524</v>
      </c>
      <c r="C537" s="126">
        <f t="shared" si="37"/>
        <v>0</v>
      </c>
      <c r="D537" s="127">
        <f t="shared" si="38"/>
        <v>0</v>
      </c>
      <c r="E537" s="127">
        <f t="shared" si="39"/>
        <v>0</v>
      </c>
      <c r="F537" s="127">
        <f t="shared" si="40"/>
        <v>0</v>
      </c>
    </row>
    <row r="538" spans="2:6" ht="15.75">
      <c r="B538" s="16">
        <v>525</v>
      </c>
      <c r="C538" s="126">
        <f t="shared" si="37"/>
        <v>0</v>
      </c>
      <c r="D538" s="127">
        <f t="shared" si="38"/>
        <v>0</v>
      </c>
      <c r="E538" s="127">
        <f t="shared" si="39"/>
        <v>0</v>
      </c>
      <c r="F538" s="127">
        <f t="shared" si="40"/>
        <v>0</v>
      </c>
    </row>
    <row r="539" spans="2:6" ht="15.75">
      <c r="B539" s="16">
        <v>526</v>
      </c>
      <c r="C539" s="126">
        <f t="shared" si="37"/>
        <v>0</v>
      </c>
      <c r="D539" s="127">
        <f t="shared" si="38"/>
        <v>0</v>
      </c>
      <c r="E539" s="127">
        <f t="shared" si="39"/>
        <v>0</v>
      </c>
      <c r="F539" s="127">
        <f t="shared" si="40"/>
        <v>0</v>
      </c>
    </row>
    <row r="540" spans="2:6" ht="15.75">
      <c r="B540" s="16">
        <v>527</v>
      </c>
      <c r="C540" s="126">
        <f t="shared" si="37"/>
        <v>0</v>
      </c>
      <c r="D540" s="127">
        <f t="shared" si="38"/>
        <v>0</v>
      </c>
      <c r="E540" s="127">
        <f t="shared" si="39"/>
        <v>0</v>
      </c>
      <c r="F540" s="127">
        <f t="shared" si="40"/>
        <v>0</v>
      </c>
    </row>
    <row r="541" spans="2:6" ht="15.75">
      <c r="B541" s="16">
        <v>528</v>
      </c>
      <c r="C541" s="126">
        <f t="shared" si="37"/>
        <v>0</v>
      </c>
      <c r="D541" s="127">
        <f t="shared" si="38"/>
        <v>0</v>
      </c>
      <c r="E541" s="127">
        <f t="shared" si="39"/>
        <v>0</v>
      </c>
      <c r="F541" s="127">
        <f t="shared" si="40"/>
        <v>0</v>
      </c>
    </row>
    <row r="542" spans="2:6" ht="15.75">
      <c r="B542" s="16">
        <v>529</v>
      </c>
      <c r="C542" s="126">
        <f t="shared" si="37"/>
        <v>0</v>
      </c>
      <c r="D542" s="127">
        <f t="shared" si="38"/>
        <v>0</v>
      </c>
      <c r="E542" s="127">
        <f t="shared" si="39"/>
        <v>0</v>
      </c>
      <c r="F542" s="127">
        <f t="shared" si="40"/>
        <v>0</v>
      </c>
    </row>
    <row r="543" spans="2:6" ht="15.75">
      <c r="B543" s="16">
        <v>530</v>
      </c>
      <c r="C543" s="126">
        <f t="shared" si="37"/>
        <v>0</v>
      </c>
      <c r="D543" s="127">
        <f t="shared" si="38"/>
        <v>0</v>
      </c>
      <c r="E543" s="127">
        <f t="shared" si="39"/>
        <v>0</v>
      </c>
      <c r="F543" s="127">
        <f t="shared" si="40"/>
        <v>0</v>
      </c>
    </row>
    <row r="544" spans="2:6" ht="15.75">
      <c r="B544" s="16">
        <v>531</v>
      </c>
      <c r="C544" s="126">
        <f t="shared" si="37"/>
        <v>0</v>
      </c>
      <c r="D544" s="127">
        <f t="shared" si="38"/>
        <v>0</v>
      </c>
      <c r="E544" s="127">
        <f t="shared" si="39"/>
        <v>0</v>
      </c>
      <c r="F544" s="127">
        <f t="shared" si="40"/>
        <v>0</v>
      </c>
    </row>
    <row r="545" spans="2:6" ht="15.75">
      <c r="B545" s="16">
        <v>532</v>
      </c>
      <c r="C545" s="126">
        <f t="shared" si="37"/>
        <v>0</v>
      </c>
      <c r="D545" s="127">
        <f t="shared" si="38"/>
        <v>0</v>
      </c>
      <c r="E545" s="127">
        <f t="shared" si="39"/>
        <v>0</v>
      </c>
      <c r="F545" s="127">
        <f t="shared" si="40"/>
        <v>0</v>
      </c>
    </row>
    <row r="546" spans="2:6" ht="15.75">
      <c r="B546" s="16">
        <v>533</v>
      </c>
      <c r="C546" s="126">
        <f t="shared" si="37"/>
        <v>0</v>
      </c>
      <c r="D546" s="127">
        <f t="shared" si="38"/>
        <v>0</v>
      </c>
      <c r="E546" s="127">
        <f t="shared" si="39"/>
        <v>0</v>
      </c>
      <c r="F546" s="127">
        <f t="shared" si="40"/>
        <v>0</v>
      </c>
    </row>
    <row r="547" spans="2:6" ht="15.75">
      <c r="B547" s="16">
        <v>534</v>
      </c>
      <c r="C547" s="126">
        <f t="shared" si="37"/>
        <v>0</v>
      </c>
      <c r="D547" s="127">
        <f t="shared" si="38"/>
        <v>0</v>
      </c>
      <c r="E547" s="127">
        <f t="shared" si="39"/>
        <v>0</v>
      </c>
      <c r="F547" s="127">
        <f t="shared" si="40"/>
        <v>0</v>
      </c>
    </row>
    <row r="548" spans="2:6" ht="15.75">
      <c r="B548" s="16">
        <v>535</v>
      </c>
      <c r="C548" s="126">
        <f t="shared" si="37"/>
        <v>0</v>
      </c>
      <c r="D548" s="127">
        <f t="shared" si="38"/>
        <v>0</v>
      </c>
      <c r="E548" s="127">
        <f t="shared" si="39"/>
        <v>0</v>
      </c>
      <c r="F548" s="127">
        <f t="shared" si="40"/>
        <v>0</v>
      </c>
    </row>
    <row r="549" spans="2:6" ht="15.75">
      <c r="B549" s="16">
        <v>536</v>
      </c>
      <c r="C549" s="126">
        <f t="shared" si="37"/>
        <v>0</v>
      </c>
      <c r="D549" s="127">
        <f t="shared" si="38"/>
        <v>0</v>
      </c>
      <c r="E549" s="127">
        <f t="shared" si="39"/>
        <v>0</v>
      </c>
      <c r="F549" s="127">
        <f t="shared" si="40"/>
        <v>0</v>
      </c>
    </row>
    <row r="550" spans="2:6" ht="15.75">
      <c r="B550" s="16">
        <v>537</v>
      </c>
      <c r="C550" s="126">
        <f t="shared" si="37"/>
        <v>0</v>
      </c>
      <c r="D550" s="127">
        <f t="shared" si="38"/>
        <v>0</v>
      </c>
      <c r="E550" s="127">
        <f t="shared" si="39"/>
        <v>0</v>
      </c>
      <c r="F550" s="127">
        <f t="shared" si="40"/>
        <v>0</v>
      </c>
    </row>
    <row r="551" spans="2:6" ht="15.75">
      <c r="B551" s="16">
        <v>538</v>
      </c>
      <c r="C551" s="126">
        <f t="shared" si="37"/>
        <v>0</v>
      </c>
      <c r="D551" s="127">
        <f t="shared" si="38"/>
        <v>0</v>
      </c>
      <c r="E551" s="127">
        <f t="shared" si="39"/>
        <v>0</v>
      </c>
      <c r="F551" s="127">
        <f t="shared" si="40"/>
        <v>0</v>
      </c>
    </row>
    <row r="552" spans="2:6" ht="15.75">
      <c r="B552" s="16">
        <v>539</v>
      </c>
      <c r="C552" s="126">
        <f t="shared" si="37"/>
        <v>0</v>
      </c>
      <c r="D552" s="127">
        <f t="shared" si="38"/>
        <v>0</v>
      </c>
      <c r="E552" s="127">
        <f t="shared" si="39"/>
        <v>0</v>
      </c>
      <c r="F552" s="127">
        <f t="shared" si="40"/>
        <v>0</v>
      </c>
    </row>
    <row r="553" spans="2:6" ht="15.75">
      <c r="B553" s="16">
        <v>540</v>
      </c>
      <c r="C553" s="126">
        <f t="shared" si="37"/>
        <v>0</v>
      </c>
      <c r="D553" s="127">
        <f t="shared" si="38"/>
        <v>0</v>
      </c>
      <c r="E553" s="127">
        <f t="shared" si="39"/>
        <v>0</v>
      </c>
      <c r="F553" s="127">
        <f t="shared" si="40"/>
        <v>0</v>
      </c>
    </row>
    <row r="554" spans="2:6" ht="15.75">
      <c r="B554" s="16">
        <v>541</v>
      </c>
      <c r="C554" s="126">
        <f t="shared" si="37"/>
        <v>0</v>
      </c>
      <c r="D554" s="127">
        <f t="shared" si="38"/>
        <v>0</v>
      </c>
      <c r="E554" s="127">
        <f t="shared" si="39"/>
        <v>0</v>
      </c>
      <c r="F554" s="127">
        <f t="shared" si="40"/>
        <v>0</v>
      </c>
    </row>
    <row r="555" spans="2:6" ht="15.75">
      <c r="B555" s="16">
        <v>542</v>
      </c>
      <c r="C555" s="126">
        <f t="shared" si="37"/>
        <v>0</v>
      </c>
      <c r="D555" s="127">
        <f t="shared" si="38"/>
        <v>0</v>
      </c>
      <c r="E555" s="127">
        <f t="shared" si="39"/>
        <v>0</v>
      </c>
      <c r="F555" s="127">
        <f t="shared" si="40"/>
        <v>0</v>
      </c>
    </row>
    <row r="556" spans="2:6" ht="15.75">
      <c r="B556" s="16">
        <v>543</v>
      </c>
      <c r="C556" s="126">
        <f t="shared" si="37"/>
        <v>0</v>
      </c>
      <c r="D556" s="127">
        <f t="shared" si="38"/>
        <v>0</v>
      </c>
      <c r="E556" s="127">
        <f t="shared" si="39"/>
        <v>0</v>
      </c>
      <c r="F556" s="127">
        <f t="shared" si="40"/>
        <v>0</v>
      </c>
    </row>
    <row r="557" spans="2:6" ht="15.75">
      <c r="B557" s="16">
        <v>544</v>
      </c>
      <c r="C557" s="126">
        <f t="shared" si="37"/>
        <v>0</v>
      </c>
      <c r="D557" s="127">
        <f t="shared" si="38"/>
        <v>0</v>
      </c>
      <c r="E557" s="127">
        <f t="shared" si="39"/>
        <v>0</v>
      </c>
      <c r="F557" s="127">
        <f t="shared" si="40"/>
        <v>0</v>
      </c>
    </row>
    <row r="558" spans="2:6" ht="15.75">
      <c r="B558" s="16">
        <v>545</v>
      </c>
      <c r="C558" s="126">
        <f t="shared" si="37"/>
        <v>0</v>
      </c>
      <c r="D558" s="127">
        <f t="shared" si="38"/>
        <v>0</v>
      </c>
      <c r="E558" s="127">
        <f t="shared" si="39"/>
        <v>0</v>
      </c>
      <c r="F558" s="127">
        <f t="shared" si="40"/>
        <v>0</v>
      </c>
    </row>
    <row r="559" spans="2:6" ht="15.75">
      <c r="B559" s="16">
        <v>546</v>
      </c>
      <c r="C559" s="126">
        <f t="shared" si="37"/>
        <v>0</v>
      </c>
      <c r="D559" s="127">
        <f t="shared" si="38"/>
        <v>0</v>
      </c>
      <c r="E559" s="127">
        <f t="shared" si="39"/>
        <v>0</v>
      </c>
      <c r="F559" s="127">
        <f t="shared" si="40"/>
        <v>0</v>
      </c>
    </row>
    <row r="560" spans="2:6" ht="15.75">
      <c r="B560" s="16">
        <v>547</v>
      </c>
      <c r="C560" s="126">
        <f t="shared" si="37"/>
        <v>0</v>
      </c>
      <c r="D560" s="127">
        <f t="shared" si="38"/>
        <v>0</v>
      </c>
      <c r="E560" s="127">
        <f t="shared" si="39"/>
        <v>0</v>
      </c>
      <c r="F560" s="127">
        <f t="shared" si="40"/>
        <v>0</v>
      </c>
    </row>
    <row r="561" spans="2:6" ht="15.75">
      <c r="B561" s="16">
        <v>548</v>
      </c>
      <c r="C561" s="126">
        <f t="shared" si="37"/>
        <v>0</v>
      </c>
      <c r="D561" s="127">
        <f t="shared" si="38"/>
        <v>0</v>
      </c>
      <c r="E561" s="127">
        <f t="shared" si="39"/>
        <v>0</v>
      </c>
      <c r="F561" s="127">
        <f t="shared" si="40"/>
        <v>0</v>
      </c>
    </row>
    <row r="562" spans="2:6" ht="15.75">
      <c r="B562" s="16">
        <v>549</v>
      </c>
      <c r="C562" s="126">
        <f t="shared" si="37"/>
        <v>0</v>
      </c>
      <c r="D562" s="127">
        <f t="shared" si="38"/>
        <v>0</v>
      </c>
      <c r="E562" s="127">
        <f t="shared" si="39"/>
        <v>0</v>
      </c>
      <c r="F562" s="127">
        <f t="shared" si="40"/>
        <v>0</v>
      </c>
    </row>
    <row r="563" spans="2:6" ht="15.75">
      <c r="B563" s="16">
        <v>550</v>
      </c>
      <c r="C563" s="126">
        <f t="shared" si="37"/>
        <v>0</v>
      </c>
      <c r="D563" s="127">
        <f t="shared" si="38"/>
        <v>0</v>
      </c>
      <c r="E563" s="127">
        <f t="shared" si="39"/>
        <v>0</v>
      </c>
      <c r="F563" s="127">
        <f t="shared" si="40"/>
        <v>0</v>
      </c>
    </row>
    <row r="564" spans="2:6" ht="15.75">
      <c r="B564" s="16">
        <v>551</v>
      </c>
      <c r="C564" s="126">
        <f t="shared" si="37"/>
        <v>0</v>
      </c>
      <c r="D564" s="127">
        <f t="shared" si="38"/>
        <v>0</v>
      </c>
      <c r="E564" s="127">
        <f t="shared" si="39"/>
        <v>0</v>
      </c>
      <c r="F564" s="127">
        <f t="shared" si="40"/>
        <v>0</v>
      </c>
    </row>
    <row r="565" spans="2:6" ht="15.75">
      <c r="B565" s="16">
        <v>552</v>
      </c>
      <c r="C565" s="126">
        <f t="shared" si="37"/>
        <v>0</v>
      </c>
      <c r="D565" s="127">
        <f t="shared" si="38"/>
        <v>0</v>
      </c>
      <c r="E565" s="127">
        <f t="shared" si="39"/>
        <v>0</v>
      </c>
      <c r="F565" s="127">
        <f t="shared" si="40"/>
        <v>0</v>
      </c>
    </row>
    <row r="566" spans="2:6" ht="15.75">
      <c r="B566" s="16">
        <v>553</v>
      </c>
      <c r="C566" s="126">
        <f t="shared" si="37"/>
        <v>0</v>
      </c>
      <c r="D566" s="127">
        <f t="shared" si="38"/>
        <v>0</v>
      </c>
      <c r="E566" s="127">
        <f t="shared" si="39"/>
        <v>0</v>
      </c>
      <c r="F566" s="127">
        <f t="shared" si="40"/>
        <v>0</v>
      </c>
    </row>
    <row r="567" spans="2:6" ht="15.75">
      <c r="B567" s="16">
        <v>554</v>
      </c>
      <c r="C567" s="126">
        <f t="shared" si="37"/>
        <v>0</v>
      </c>
      <c r="D567" s="127">
        <f t="shared" si="38"/>
        <v>0</v>
      </c>
      <c r="E567" s="127">
        <f t="shared" si="39"/>
        <v>0</v>
      </c>
      <c r="F567" s="127">
        <f t="shared" si="40"/>
        <v>0</v>
      </c>
    </row>
    <row r="568" spans="2:6" ht="15.75">
      <c r="B568" s="16">
        <v>555</v>
      </c>
      <c r="C568" s="126">
        <f t="shared" si="37"/>
        <v>0</v>
      </c>
      <c r="D568" s="127">
        <f t="shared" si="38"/>
        <v>0</v>
      </c>
      <c r="E568" s="127">
        <f t="shared" si="39"/>
        <v>0</v>
      </c>
      <c r="F568" s="127">
        <f t="shared" si="40"/>
        <v>0</v>
      </c>
    </row>
    <row r="569" spans="2:6" ht="15.75">
      <c r="B569" s="16">
        <v>556</v>
      </c>
      <c r="C569" s="126">
        <f t="shared" si="37"/>
        <v>0</v>
      </c>
      <c r="D569" s="127">
        <f t="shared" si="38"/>
        <v>0</v>
      </c>
      <c r="E569" s="127">
        <f t="shared" si="39"/>
        <v>0</v>
      </c>
      <c r="F569" s="127">
        <f t="shared" si="40"/>
        <v>0</v>
      </c>
    </row>
    <row r="570" spans="2:6" ht="15.75">
      <c r="B570" s="16">
        <v>557</v>
      </c>
      <c r="C570" s="126">
        <f t="shared" si="37"/>
        <v>0</v>
      </c>
      <c r="D570" s="127">
        <f t="shared" si="38"/>
        <v>0</v>
      </c>
      <c r="E570" s="127">
        <f t="shared" si="39"/>
        <v>0</v>
      </c>
      <c r="F570" s="127">
        <f t="shared" si="40"/>
        <v>0</v>
      </c>
    </row>
    <row r="571" spans="2:6" ht="15.75">
      <c r="B571" s="16">
        <v>558</v>
      </c>
      <c r="C571" s="126">
        <f t="shared" si="37"/>
        <v>0</v>
      </c>
      <c r="D571" s="127">
        <f t="shared" si="38"/>
        <v>0</v>
      </c>
      <c r="E571" s="127">
        <f t="shared" si="39"/>
        <v>0</v>
      </c>
      <c r="F571" s="127">
        <f t="shared" si="40"/>
        <v>0</v>
      </c>
    </row>
    <row r="572" spans="2:6" ht="15.75">
      <c r="B572" s="16">
        <v>559</v>
      </c>
      <c r="C572" s="126">
        <f t="shared" si="37"/>
        <v>0</v>
      </c>
      <c r="D572" s="127">
        <f t="shared" si="38"/>
        <v>0</v>
      </c>
      <c r="E572" s="127">
        <f t="shared" si="39"/>
        <v>0</v>
      </c>
      <c r="F572" s="127">
        <f t="shared" si="40"/>
        <v>0</v>
      </c>
    </row>
    <row r="573" spans="2:6" ht="15.75">
      <c r="B573" s="16">
        <v>560</v>
      </c>
      <c r="C573" s="126">
        <f t="shared" si="37"/>
        <v>0</v>
      </c>
      <c r="D573" s="127">
        <f t="shared" si="38"/>
        <v>0</v>
      </c>
      <c r="E573" s="127">
        <f t="shared" si="39"/>
        <v>0</v>
      </c>
      <c r="F573" s="127">
        <f t="shared" si="40"/>
        <v>0</v>
      </c>
    </row>
    <row r="574" spans="2:6" ht="15.75">
      <c r="B574" s="16">
        <v>561</v>
      </c>
      <c r="C574" s="126">
        <f t="shared" si="37"/>
        <v>0</v>
      </c>
      <c r="D574" s="127">
        <f t="shared" si="38"/>
        <v>0</v>
      </c>
      <c r="E574" s="127">
        <f t="shared" si="39"/>
        <v>0</v>
      </c>
      <c r="F574" s="127">
        <f t="shared" si="40"/>
        <v>0</v>
      </c>
    </row>
    <row r="575" spans="2:6" ht="15.75">
      <c r="B575" s="16">
        <v>562</v>
      </c>
      <c r="C575" s="126">
        <f t="shared" si="37"/>
        <v>0</v>
      </c>
      <c r="D575" s="127">
        <f t="shared" si="38"/>
        <v>0</v>
      </c>
      <c r="E575" s="127">
        <f t="shared" si="39"/>
        <v>0</v>
      </c>
      <c r="F575" s="127">
        <f t="shared" si="40"/>
        <v>0</v>
      </c>
    </row>
    <row r="576" spans="2:6" ht="15.75">
      <c r="B576" s="16">
        <v>563</v>
      </c>
      <c r="C576" s="126">
        <f t="shared" si="37"/>
        <v>0</v>
      </c>
      <c r="D576" s="127">
        <f t="shared" si="38"/>
        <v>0</v>
      </c>
      <c r="E576" s="127">
        <f t="shared" si="39"/>
        <v>0</v>
      </c>
      <c r="F576" s="127">
        <f t="shared" si="40"/>
        <v>0</v>
      </c>
    </row>
    <row r="577" spans="2:6" ht="15.75">
      <c r="B577" s="16">
        <v>564</v>
      </c>
      <c r="C577" s="126">
        <f t="shared" si="37"/>
        <v>0</v>
      </c>
      <c r="D577" s="127">
        <f t="shared" si="38"/>
        <v>0</v>
      </c>
      <c r="E577" s="127">
        <f t="shared" si="39"/>
        <v>0</v>
      </c>
      <c r="F577" s="127">
        <f t="shared" si="40"/>
        <v>0</v>
      </c>
    </row>
    <row r="578" spans="2:6" ht="15.75">
      <c r="B578" s="16">
        <v>565</v>
      </c>
      <c r="C578" s="126">
        <f t="shared" si="37"/>
        <v>0</v>
      </c>
      <c r="D578" s="127">
        <f t="shared" si="38"/>
        <v>0</v>
      </c>
      <c r="E578" s="127">
        <f t="shared" si="39"/>
        <v>0</v>
      </c>
      <c r="F578" s="127">
        <f t="shared" si="40"/>
        <v>0</v>
      </c>
    </row>
    <row r="579" spans="2:6" ht="15.75">
      <c r="B579" s="16">
        <v>566</v>
      </c>
      <c r="C579" s="126">
        <f t="shared" si="37"/>
        <v>0</v>
      </c>
      <c r="D579" s="127">
        <f t="shared" si="38"/>
        <v>0</v>
      </c>
      <c r="E579" s="127">
        <f t="shared" si="39"/>
        <v>0</v>
      </c>
      <c r="F579" s="127">
        <f t="shared" si="40"/>
        <v>0</v>
      </c>
    </row>
    <row r="580" spans="2:6" ht="15.75">
      <c r="B580" s="16">
        <v>567</v>
      </c>
      <c r="C580" s="126">
        <f t="shared" si="37"/>
        <v>0</v>
      </c>
      <c r="D580" s="127">
        <f t="shared" si="38"/>
        <v>0</v>
      </c>
      <c r="E580" s="127">
        <f t="shared" si="39"/>
        <v>0</v>
      </c>
      <c r="F580" s="127">
        <f t="shared" si="40"/>
        <v>0</v>
      </c>
    </row>
    <row r="581" spans="2:6" ht="15.75">
      <c r="B581" s="16">
        <v>568</v>
      </c>
      <c r="C581" s="126">
        <f t="shared" si="37"/>
        <v>0</v>
      </c>
      <c r="D581" s="127">
        <f t="shared" si="38"/>
        <v>0</v>
      </c>
      <c r="E581" s="127">
        <f t="shared" si="39"/>
        <v>0</v>
      </c>
      <c r="F581" s="127">
        <f t="shared" si="40"/>
        <v>0</v>
      </c>
    </row>
    <row r="582" spans="2:6" ht="15.75">
      <c r="B582" s="16">
        <v>569</v>
      </c>
      <c r="C582" s="126">
        <f t="shared" si="37"/>
        <v>0</v>
      </c>
      <c r="D582" s="127">
        <f t="shared" si="38"/>
        <v>0</v>
      </c>
      <c r="E582" s="127">
        <f t="shared" si="39"/>
        <v>0</v>
      </c>
      <c r="F582" s="127">
        <f t="shared" si="40"/>
        <v>0</v>
      </c>
    </row>
    <row r="583" spans="2:6" ht="15.75">
      <c r="B583" s="16">
        <v>570</v>
      </c>
      <c r="C583" s="126">
        <f t="shared" si="37"/>
        <v>0</v>
      </c>
      <c r="D583" s="127">
        <f t="shared" si="38"/>
        <v>0</v>
      </c>
      <c r="E583" s="127">
        <f t="shared" si="39"/>
        <v>0</v>
      </c>
      <c r="F583" s="127">
        <f t="shared" si="40"/>
        <v>0</v>
      </c>
    </row>
    <row r="584" spans="2:6" ht="15.75">
      <c r="B584" s="16">
        <v>571</v>
      </c>
      <c r="C584" s="126">
        <f t="shared" si="37"/>
        <v>0</v>
      </c>
      <c r="D584" s="127">
        <f t="shared" si="38"/>
        <v>0</v>
      </c>
      <c r="E584" s="127">
        <f t="shared" si="39"/>
        <v>0</v>
      </c>
      <c r="F584" s="127">
        <f t="shared" si="40"/>
        <v>0</v>
      </c>
    </row>
    <row r="585" spans="2:6" ht="15.75">
      <c r="B585" s="16">
        <v>572</v>
      </c>
      <c r="C585" s="126">
        <f t="shared" si="37"/>
        <v>0</v>
      </c>
      <c r="D585" s="127">
        <f t="shared" si="38"/>
        <v>0</v>
      </c>
      <c r="E585" s="127">
        <f t="shared" si="39"/>
        <v>0</v>
      </c>
      <c r="F585" s="127">
        <f t="shared" si="40"/>
        <v>0</v>
      </c>
    </row>
    <row r="586" spans="2:6" ht="15.75">
      <c r="B586" s="16">
        <v>573</v>
      </c>
      <c r="C586" s="126">
        <f t="shared" si="37"/>
        <v>0</v>
      </c>
      <c r="D586" s="127">
        <f t="shared" si="38"/>
        <v>0</v>
      </c>
      <c r="E586" s="127">
        <f t="shared" si="39"/>
        <v>0</v>
      </c>
      <c r="F586" s="127">
        <f t="shared" si="40"/>
        <v>0</v>
      </c>
    </row>
    <row r="587" spans="2:6" ht="15.75">
      <c r="B587" s="16">
        <v>574</v>
      </c>
      <c r="C587" s="126">
        <f t="shared" si="37"/>
        <v>0</v>
      </c>
      <c r="D587" s="127">
        <f t="shared" si="38"/>
        <v>0</v>
      </c>
      <c r="E587" s="127">
        <f t="shared" si="39"/>
        <v>0</v>
      </c>
      <c r="F587" s="127">
        <f t="shared" si="40"/>
        <v>0</v>
      </c>
    </row>
    <row r="588" spans="2:6" ht="15.75">
      <c r="B588" s="16">
        <v>575</v>
      </c>
      <c r="C588" s="126">
        <f t="shared" si="37"/>
        <v>0</v>
      </c>
      <c r="D588" s="127">
        <f t="shared" si="38"/>
        <v>0</v>
      </c>
      <c r="E588" s="127">
        <f t="shared" si="39"/>
        <v>0</v>
      </c>
      <c r="F588" s="127">
        <f t="shared" si="40"/>
        <v>0</v>
      </c>
    </row>
    <row r="589" spans="2:6" ht="15.75">
      <c r="B589" s="16">
        <v>576</v>
      </c>
      <c r="C589" s="126">
        <f t="shared" si="37"/>
        <v>0</v>
      </c>
      <c r="D589" s="127">
        <f t="shared" si="38"/>
        <v>0</v>
      </c>
      <c r="E589" s="127">
        <f t="shared" si="39"/>
        <v>0</v>
      </c>
      <c r="F589" s="127">
        <f t="shared" si="40"/>
        <v>0</v>
      </c>
    </row>
    <row r="590" spans="2:6" ht="15.75">
      <c r="B590" s="16">
        <v>577</v>
      </c>
      <c r="C590" s="126">
        <f t="shared" si="37"/>
        <v>0</v>
      </c>
      <c r="D590" s="127">
        <f t="shared" si="38"/>
        <v>0</v>
      </c>
      <c r="E590" s="127">
        <f t="shared" si="39"/>
        <v>0</v>
      </c>
      <c r="F590" s="127">
        <f t="shared" si="40"/>
        <v>0</v>
      </c>
    </row>
    <row r="591" spans="2:6" ht="15.75">
      <c r="B591" s="16">
        <v>578</v>
      </c>
      <c r="C591" s="126">
        <f aca="true" t="shared" si="41" ref="C591:C654">IF(F590&gt;$C$7,$C$7,F590+D591)</f>
        <v>0</v>
      </c>
      <c r="D591" s="127">
        <f aca="true" t="shared" si="42" ref="D591:D654">+$C$5*F590/12</f>
        <v>0</v>
      </c>
      <c r="E591" s="127">
        <f t="shared" si="39"/>
        <v>0</v>
      </c>
      <c r="F591" s="127">
        <f t="shared" si="40"/>
        <v>0</v>
      </c>
    </row>
    <row r="592" spans="2:6" ht="15.75">
      <c r="B592" s="16">
        <v>579</v>
      </c>
      <c r="C592" s="126">
        <f t="shared" si="41"/>
        <v>0</v>
      </c>
      <c r="D592" s="127">
        <f t="shared" si="42"/>
        <v>0</v>
      </c>
      <c r="E592" s="127">
        <f aca="true" t="shared" si="43" ref="E592:E655">+C592-D592</f>
        <v>0</v>
      </c>
      <c r="F592" s="127">
        <f aca="true" t="shared" si="44" ref="F592:F655">+F591-E592</f>
        <v>0</v>
      </c>
    </row>
    <row r="593" spans="2:6" ht="15.75">
      <c r="B593" s="16">
        <v>580</v>
      </c>
      <c r="C593" s="126">
        <f t="shared" si="41"/>
        <v>0</v>
      </c>
      <c r="D593" s="127">
        <f t="shared" si="42"/>
        <v>0</v>
      </c>
      <c r="E593" s="127">
        <f t="shared" si="43"/>
        <v>0</v>
      </c>
      <c r="F593" s="127">
        <f t="shared" si="44"/>
        <v>0</v>
      </c>
    </row>
    <row r="594" spans="2:6" ht="15.75">
      <c r="B594" s="16">
        <v>581</v>
      </c>
      <c r="C594" s="126">
        <f t="shared" si="41"/>
        <v>0</v>
      </c>
      <c r="D594" s="127">
        <f t="shared" si="42"/>
        <v>0</v>
      </c>
      <c r="E594" s="127">
        <f t="shared" si="43"/>
        <v>0</v>
      </c>
      <c r="F594" s="127">
        <f t="shared" si="44"/>
        <v>0</v>
      </c>
    </row>
    <row r="595" spans="2:6" ht="15.75">
      <c r="B595" s="16">
        <v>582</v>
      </c>
      <c r="C595" s="126">
        <f t="shared" si="41"/>
        <v>0</v>
      </c>
      <c r="D595" s="127">
        <f t="shared" si="42"/>
        <v>0</v>
      </c>
      <c r="E595" s="127">
        <f t="shared" si="43"/>
        <v>0</v>
      </c>
      <c r="F595" s="127">
        <f t="shared" si="44"/>
        <v>0</v>
      </c>
    </row>
    <row r="596" spans="2:6" ht="15.75">
      <c r="B596" s="16">
        <v>583</v>
      </c>
      <c r="C596" s="126">
        <f t="shared" si="41"/>
        <v>0</v>
      </c>
      <c r="D596" s="127">
        <f t="shared" si="42"/>
        <v>0</v>
      </c>
      <c r="E596" s="127">
        <f t="shared" si="43"/>
        <v>0</v>
      </c>
      <c r="F596" s="127">
        <f t="shared" si="44"/>
        <v>0</v>
      </c>
    </row>
    <row r="597" spans="2:6" ht="15.75">
      <c r="B597" s="16">
        <v>584</v>
      </c>
      <c r="C597" s="126">
        <f t="shared" si="41"/>
        <v>0</v>
      </c>
      <c r="D597" s="127">
        <f t="shared" si="42"/>
        <v>0</v>
      </c>
      <c r="E597" s="127">
        <f t="shared" si="43"/>
        <v>0</v>
      </c>
      <c r="F597" s="127">
        <f t="shared" si="44"/>
        <v>0</v>
      </c>
    </row>
    <row r="598" spans="2:6" ht="15.75">
      <c r="B598" s="16">
        <v>585</v>
      </c>
      <c r="C598" s="126">
        <f t="shared" si="41"/>
        <v>0</v>
      </c>
      <c r="D598" s="127">
        <f t="shared" si="42"/>
        <v>0</v>
      </c>
      <c r="E598" s="127">
        <f t="shared" si="43"/>
        <v>0</v>
      </c>
      <c r="F598" s="127">
        <f t="shared" si="44"/>
        <v>0</v>
      </c>
    </row>
    <row r="599" spans="2:6" ht="15.75">
      <c r="B599" s="16">
        <v>586</v>
      </c>
      <c r="C599" s="126">
        <f t="shared" si="41"/>
        <v>0</v>
      </c>
      <c r="D599" s="127">
        <f t="shared" si="42"/>
        <v>0</v>
      </c>
      <c r="E599" s="127">
        <f t="shared" si="43"/>
        <v>0</v>
      </c>
      <c r="F599" s="127">
        <f t="shared" si="44"/>
        <v>0</v>
      </c>
    </row>
    <row r="600" spans="2:6" ht="15.75">
      <c r="B600" s="16">
        <v>587</v>
      </c>
      <c r="C600" s="126">
        <f t="shared" si="41"/>
        <v>0</v>
      </c>
      <c r="D600" s="127">
        <f t="shared" si="42"/>
        <v>0</v>
      </c>
      <c r="E600" s="127">
        <f t="shared" si="43"/>
        <v>0</v>
      </c>
      <c r="F600" s="127">
        <f t="shared" si="44"/>
        <v>0</v>
      </c>
    </row>
    <row r="601" spans="2:6" ht="15.75">
      <c r="B601" s="16">
        <v>588</v>
      </c>
      <c r="C601" s="126">
        <f t="shared" si="41"/>
        <v>0</v>
      </c>
      <c r="D601" s="127">
        <f t="shared" si="42"/>
        <v>0</v>
      </c>
      <c r="E601" s="127">
        <f t="shared" si="43"/>
        <v>0</v>
      </c>
      <c r="F601" s="127">
        <f t="shared" si="44"/>
        <v>0</v>
      </c>
    </row>
    <row r="602" spans="2:6" ht="15.75">
      <c r="B602" s="16">
        <v>589</v>
      </c>
      <c r="C602" s="126">
        <f t="shared" si="41"/>
        <v>0</v>
      </c>
      <c r="D602" s="127">
        <f t="shared" si="42"/>
        <v>0</v>
      </c>
      <c r="E602" s="127">
        <f t="shared" si="43"/>
        <v>0</v>
      </c>
      <c r="F602" s="127">
        <f t="shared" si="44"/>
        <v>0</v>
      </c>
    </row>
    <row r="603" spans="2:6" ht="15.75">
      <c r="B603" s="16">
        <v>590</v>
      </c>
      <c r="C603" s="126">
        <f t="shared" si="41"/>
        <v>0</v>
      </c>
      <c r="D603" s="127">
        <f t="shared" si="42"/>
        <v>0</v>
      </c>
      <c r="E603" s="127">
        <f t="shared" si="43"/>
        <v>0</v>
      </c>
      <c r="F603" s="127">
        <f t="shared" si="44"/>
        <v>0</v>
      </c>
    </row>
    <row r="604" spans="2:6" ht="15.75">
      <c r="B604" s="16">
        <v>591</v>
      </c>
      <c r="C604" s="126">
        <f t="shared" si="41"/>
        <v>0</v>
      </c>
      <c r="D604" s="127">
        <f t="shared" si="42"/>
        <v>0</v>
      </c>
      <c r="E604" s="127">
        <f t="shared" si="43"/>
        <v>0</v>
      </c>
      <c r="F604" s="127">
        <f t="shared" si="44"/>
        <v>0</v>
      </c>
    </row>
    <row r="605" spans="2:6" ht="15.75">
      <c r="B605" s="16">
        <v>592</v>
      </c>
      <c r="C605" s="126">
        <f t="shared" si="41"/>
        <v>0</v>
      </c>
      <c r="D605" s="127">
        <f t="shared" si="42"/>
        <v>0</v>
      </c>
      <c r="E605" s="127">
        <f t="shared" si="43"/>
        <v>0</v>
      </c>
      <c r="F605" s="127">
        <f t="shared" si="44"/>
        <v>0</v>
      </c>
    </row>
    <row r="606" spans="2:6" ht="15.75">
      <c r="B606" s="16">
        <v>593</v>
      </c>
      <c r="C606" s="126">
        <f t="shared" si="41"/>
        <v>0</v>
      </c>
      <c r="D606" s="127">
        <f t="shared" si="42"/>
        <v>0</v>
      </c>
      <c r="E606" s="127">
        <f t="shared" si="43"/>
        <v>0</v>
      </c>
      <c r="F606" s="127">
        <f t="shared" si="44"/>
        <v>0</v>
      </c>
    </row>
    <row r="607" spans="2:6" ht="15.75">
      <c r="B607" s="16">
        <v>594</v>
      </c>
      <c r="C607" s="126">
        <f t="shared" si="41"/>
        <v>0</v>
      </c>
      <c r="D607" s="127">
        <f t="shared" si="42"/>
        <v>0</v>
      </c>
      <c r="E607" s="127">
        <f t="shared" si="43"/>
        <v>0</v>
      </c>
      <c r="F607" s="127">
        <f t="shared" si="44"/>
        <v>0</v>
      </c>
    </row>
    <row r="608" spans="2:6" ht="15.75">
      <c r="B608" s="16">
        <v>595</v>
      </c>
      <c r="C608" s="126">
        <f t="shared" si="41"/>
        <v>0</v>
      </c>
      <c r="D608" s="127">
        <f t="shared" si="42"/>
        <v>0</v>
      </c>
      <c r="E608" s="127">
        <f t="shared" si="43"/>
        <v>0</v>
      </c>
      <c r="F608" s="127">
        <f t="shared" si="44"/>
        <v>0</v>
      </c>
    </row>
    <row r="609" spans="2:6" ht="15.75">
      <c r="B609" s="16">
        <v>596</v>
      </c>
      <c r="C609" s="126">
        <f t="shared" si="41"/>
        <v>0</v>
      </c>
      <c r="D609" s="127">
        <f t="shared" si="42"/>
        <v>0</v>
      </c>
      <c r="E609" s="127">
        <f t="shared" si="43"/>
        <v>0</v>
      </c>
      <c r="F609" s="127">
        <f t="shared" si="44"/>
        <v>0</v>
      </c>
    </row>
    <row r="610" spans="2:6" ht="15.75">
      <c r="B610" s="16">
        <v>597</v>
      </c>
      <c r="C610" s="126">
        <f t="shared" si="41"/>
        <v>0</v>
      </c>
      <c r="D610" s="127">
        <f t="shared" si="42"/>
        <v>0</v>
      </c>
      <c r="E610" s="127">
        <f t="shared" si="43"/>
        <v>0</v>
      </c>
      <c r="F610" s="127">
        <f t="shared" si="44"/>
        <v>0</v>
      </c>
    </row>
    <row r="611" spans="2:6" ht="15.75">
      <c r="B611" s="16">
        <v>598</v>
      </c>
      <c r="C611" s="126">
        <f t="shared" si="41"/>
        <v>0</v>
      </c>
      <c r="D611" s="127">
        <f t="shared" si="42"/>
        <v>0</v>
      </c>
      <c r="E611" s="127">
        <f t="shared" si="43"/>
        <v>0</v>
      </c>
      <c r="F611" s="127">
        <f t="shared" si="44"/>
        <v>0</v>
      </c>
    </row>
    <row r="612" spans="2:6" ht="15.75">
      <c r="B612" s="16">
        <v>599</v>
      </c>
      <c r="C612" s="126">
        <f t="shared" si="41"/>
        <v>0</v>
      </c>
      <c r="D612" s="127">
        <f t="shared" si="42"/>
        <v>0</v>
      </c>
      <c r="E612" s="127">
        <f t="shared" si="43"/>
        <v>0</v>
      </c>
      <c r="F612" s="127">
        <f t="shared" si="44"/>
        <v>0</v>
      </c>
    </row>
    <row r="613" spans="2:6" ht="15.75">
      <c r="B613" s="16">
        <v>600</v>
      </c>
      <c r="C613" s="126">
        <f t="shared" si="41"/>
        <v>0</v>
      </c>
      <c r="D613" s="127">
        <f t="shared" si="42"/>
        <v>0</v>
      </c>
      <c r="E613" s="127">
        <f t="shared" si="43"/>
        <v>0</v>
      </c>
      <c r="F613" s="127">
        <f t="shared" si="44"/>
        <v>0</v>
      </c>
    </row>
    <row r="614" spans="2:6" ht="15.75">
      <c r="B614" s="16">
        <v>601</v>
      </c>
      <c r="C614" s="126">
        <f t="shared" si="41"/>
        <v>0</v>
      </c>
      <c r="D614" s="127">
        <f t="shared" si="42"/>
        <v>0</v>
      </c>
      <c r="E614" s="127">
        <f t="shared" si="43"/>
        <v>0</v>
      </c>
      <c r="F614" s="127">
        <f t="shared" si="44"/>
        <v>0</v>
      </c>
    </row>
    <row r="615" spans="2:6" ht="15.75">
      <c r="B615" s="16">
        <v>602</v>
      </c>
      <c r="C615" s="126">
        <f t="shared" si="41"/>
        <v>0</v>
      </c>
      <c r="D615" s="127">
        <f t="shared" si="42"/>
        <v>0</v>
      </c>
      <c r="E615" s="127">
        <f t="shared" si="43"/>
        <v>0</v>
      </c>
      <c r="F615" s="127">
        <f t="shared" si="44"/>
        <v>0</v>
      </c>
    </row>
    <row r="616" spans="2:6" ht="15.75">
      <c r="B616" s="16">
        <v>603</v>
      </c>
      <c r="C616" s="126">
        <f t="shared" si="41"/>
        <v>0</v>
      </c>
      <c r="D616" s="127">
        <f t="shared" si="42"/>
        <v>0</v>
      </c>
      <c r="E616" s="127">
        <f t="shared" si="43"/>
        <v>0</v>
      </c>
      <c r="F616" s="127">
        <f t="shared" si="44"/>
        <v>0</v>
      </c>
    </row>
    <row r="617" spans="2:6" ht="15.75">
      <c r="B617" s="16">
        <v>604</v>
      </c>
      <c r="C617" s="126">
        <f t="shared" si="41"/>
        <v>0</v>
      </c>
      <c r="D617" s="127">
        <f t="shared" si="42"/>
        <v>0</v>
      </c>
      <c r="E617" s="127">
        <f t="shared" si="43"/>
        <v>0</v>
      </c>
      <c r="F617" s="127">
        <f t="shared" si="44"/>
        <v>0</v>
      </c>
    </row>
    <row r="618" spans="2:6" ht="15.75">
      <c r="B618" s="16">
        <v>605</v>
      </c>
      <c r="C618" s="126">
        <f t="shared" si="41"/>
        <v>0</v>
      </c>
      <c r="D618" s="127">
        <f t="shared" si="42"/>
        <v>0</v>
      </c>
      <c r="E618" s="127">
        <f t="shared" si="43"/>
        <v>0</v>
      </c>
      <c r="F618" s="127">
        <f t="shared" si="44"/>
        <v>0</v>
      </c>
    </row>
    <row r="619" spans="2:6" ht="15.75">
      <c r="B619" s="16">
        <v>606</v>
      </c>
      <c r="C619" s="126">
        <f t="shared" si="41"/>
        <v>0</v>
      </c>
      <c r="D619" s="127">
        <f t="shared" si="42"/>
        <v>0</v>
      </c>
      <c r="E619" s="127">
        <f t="shared" si="43"/>
        <v>0</v>
      </c>
      <c r="F619" s="127">
        <f t="shared" si="44"/>
        <v>0</v>
      </c>
    </row>
    <row r="620" spans="2:6" ht="15.75">
      <c r="B620" s="16">
        <v>607</v>
      </c>
      <c r="C620" s="126">
        <f t="shared" si="41"/>
        <v>0</v>
      </c>
      <c r="D620" s="127">
        <f t="shared" si="42"/>
        <v>0</v>
      </c>
      <c r="E620" s="127">
        <f t="shared" si="43"/>
        <v>0</v>
      </c>
      <c r="F620" s="127">
        <f t="shared" si="44"/>
        <v>0</v>
      </c>
    </row>
    <row r="621" spans="2:6" ht="15.75">
      <c r="B621" s="16">
        <v>608</v>
      </c>
      <c r="C621" s="126">
        <f t="shared" si="41"/>
        <v>0</v>
      </c>
      <c r="D621" s="127">
        <f t="shared" si="42"/>
        <v>0</v>
      </c>
      <c r="E621" s="127">
        <f t="shared" si="43"/>
        <v>0</v>
      </c>
      <c r="F621" s="127">
        <f t="shared" si="44"/>
        <v>0</v>
      </c>
    </row>
    <row r="622" spans="2:6" ht="15.75">
      <c r="B622" s="16">
        <v>609</v>
      </c>
      <c r="C622" s="126">
        <f t="shared" si="41"/>
        <v>0</v>
      </c>
      <c r="D622" s="127">
        <f t="shared" si="42"/>
        <v>0</v>
      </c>
      <c r="E622" s="127">
        <f t="shared" si="43"/>
        <v>0</v>
      </c>
      <c r="F622" s="127">
        <f t="shared" si="44"/>
        <v>0</v>
      </c>
    </row>
    <row r="623" spans="2:6" ht="15.75">
      <c r="B623" s="16">
        <v>610</v>
      </c>
      <c r="C623" s="126">
        <f t="shared" si="41"/>
        <v>0</v>
      </c>
      <c r="D623" s="127">
        <f t="shared" si="42"/>
        <v>0</v>
      </c>
      <c r="E623" s="127">
        <f t="shared" si="43"/>
        <v>0</v>
      </c>
      <c r="F623" s="127">
        <f t="shared" si="44"/>
        <v>0</v>
      </c>
    </row>
    <row r="624" spans="2:6" ht="15.75">
      <c r="B624" s="16">
        <v>611</v>
      </c>
      <c r="C624" s="126">
        <f t="shared" si="41"/>
        <v>0</v>
      </c>
      <c r="D624" s="127">
        <f t="shared" si="42"/>
        <v>0</v>
      </c>
      <c r="E624" s="127">
        <f t="shared" si="43"/>
        <v>0</v>
      </c>
      <c r="F624" s="127">
        <f t="shared" si="44"/>
        <v>0</v>
      </c>
    </row>
    <row r="625" spans="2:6" ht="15.75">
      <c r="B625" s="16">
        <v>612</v>
      </c>
      <c r="C625" s="126">
        <f t="shared" si="41"/>
        <v>0</v>
      </c>
      <c r="D625" s="127">
        <f t="shared" si="42"/>
        <v>0</v>
      </c>
      <c r="E625" s="127">
        <f t="shared" si="43"/>
        <v>0</v>
      </c>
      <c r="F625" s="127">
        <f t="shared" si="44"/>
        <v>0</v>
      </c>
    </row>
    <row r="626" spans="2:6" ht="15.75">
      <c r="B626" s="16">
        <v>613</v>
      </c>
      <c r="C626" s="126">
        <f t="shared" si="41"/>
        <v>0</v>
      </c>
      <c r="D626" s="127">
        <f t="shared" si="42"/>
        <v>0</v>
      </c>
      <c r="E626" s="127">
        <f t="shared" si="43"/>
        <v>0</v>
      </c>
      <c r="F626" s="127">
        <f t="shared" si="44"/>
        <v>0</v>
      </c>
    </row>
    <row r="627" spans="2:6" ht="15.75">
      <c r="B627" s="16">
        <v>614</v>
      </c>
      <c r="C627" s="126">
        <f t="shared" si="41"/>
        <v>0</v>
      </c>
      <c r="D627" s="127">
        <f t="shared" si="42"/>
        <v>0</v>
      </c>
      <c r="E627" s="127">
        <f t="shared" si="43"/>
        <v>0</v>
      </c>
      <c r="F627" s="127">
        <f t="shared" si="44"/>
        <v>0</v>
      </c>
    </row>
    <row r="628" spans="2:6" ht="15.75">
      <c r="B628" s="16">
        <v>615</v>
      </c>
      <c r="C628" s="126">
        <f t="shared" si="41"/>
        <v>0</v>
      </c>
      <c r="D628" s="127">
        <f t="shared" si="42"/>
        <v>0</v>
      </c>
      <c r="E628" s="127">
        <f t="shared" si="43"/>
        <v>0</v>
      </c>
      <c r="F628" s="127">
        <f t="shared" si="44"/>
        <v>0</v>
      </c>
    </row>
    <row r="629" spans="2:6" ht="15.75">
      <c r="B629" s="16">
        <v>616</v>
      </c>
      <c r="C629" s="126">
        <f t="shared" si="41"/>
        <v>0</v>
      </c>
      <c r="D629" s="127">
        <f t="shared" si="42"/>
        <v>0</v>
      </c>
      <c r="E629" s="127">
        <f t="shared" si="43"/>
        <v>0</v>
      </c>
      <c r="F629" s="127">
        <f t="shared" si="44"/>
        <v>0</v>
      </c>
    </row>
    <row r="630" spans="2:6" ht="15.75">
      <c r="B630" s="16">
        <v>617</v>
      </c>
      <c r="C630" s="126">
        <f t="shared" si="41"/>
        <v>0</v>
      </c>
      <c r="D630" s="127">
        <f t="shared" si="42"/>
        <v>0</v>
      </c>
      <c r="E630" s="127">
        <f t="shared" si="43"/>
        <v>0</v>
      </c>
      <c r="F630" s="127">
        <f t="shared" si="44"/>
        <v>0</v>
      </c>
    </row>
    <row r="631" spans="2:6" ht="15.75">
      <c r="B631" s="16">
        <v>618</v>
      </c>
      <c r="C631" s="126">
        <f t="shared" si="41"/>
        <v>0</v>
      </c>
      <c r="D631" s="127">
        <f t="shared" si="42"/>
        <v>0</v>
      </c>
      <c r="E631" s="127">
        <f t="shared" si="43"/>
        <v>0</v>
      </c>
      <c r="F631" s="127">
        <f t="shared" si="44"/>
        <v>0</v>
      </c>
    </row>
    <row r="632" spans="2:6" ht="15.75">
      <c r="B632" s="16">
        <v>619</v>
      </c>
      <c r="C632" s="126">
        <f t="shared" si="41"/>
        <v>0</v>
      </c>
      <c r="D632" s="127">
        <f t="shared" si="42"/>
        <v>0</v>
      </c>
      <c r="E632" s="127">
        <f t="shared" si="43"/>
        <v>0</v>
      </c>
      <c r="F632" s="127">
        <f t="shared" si="44"/>
        <v>0</v>
      </c>
    </row>
    <row r="633" spans="2:6" ht="15.75">
      <c r="B633" s="16">
        <v>620</v>
      </c>
      <c r="C633" s="126">
        <f t="shared" si="41"/>
        <v>0</v>
      </c>
      <c r="D633" s="127">
        <f t="shared" si="42"/>
        <v>0</v>
      </c>
      <c r="E633" s="127">
        <f t="shared" si="43"/>
        <v>0</v>
      </c>
      <c r="F633" s="127">
        <f t="shared" si="44"/>
        <v>0</v>
      </c>
    </row>
    <row r="634" spans="2:6" ht="15.75">
      <c r="B634" s="16">
        <v>621</v>
      </c>
      <c r="C634" s="126">
        <f t="shared" si="41"/>
        <v>0</v>
      </c>
      <c r="D634" s="127">
        <f t="shared" si="42"/>
        <v>0</v>
      </c>
      <c r="E634" s="127">
        <f t="shared" si="43"/>
        <v>0</v>
      </c>
      <c r="F634" s="127">
        <f t="shared" si="44"/>
        <v>0</v>
      </c>
    </row>
    <row r="635" spans="2:6" ht="15.75">
      <c r="B635" s="16">
        <v>622</v>
      </c>
      <c r="C635" s="126">
        <f t="shared" si="41"/>
        <v>0</v>
      </c>
      <c r="D635" s="127">
        <f t="shared" si="42"/>
        <v>0</v>
      </c>
      <c r="E635" s="127">
        <f t="shared" si="43"/>
        <v>0</v>
      </c>
      <c r="F635" s="127">
        <f t="shared" si="44"/>
        <v>0</v>
      </c>
    </row>
    <row r="636" spans="2:6" ht="15.75">
      <c r="B636" s="16">
        <v>623</v>
      </c>
      <c r="C636" s="126">
        <f t="shared" si="41"/>
        <v>0</v>
      </c>
      <c r="D636" s="127">
        <f t="shared" si="42"/>
        <v>0</v>
      </c>
      <c r="E636" s="127">
        <f t="shared" si="43"/>
        <v>0</v>
      </c>
      <c r="F636" s="127">
        <f t="shared" si="44"/>
        <v>0</v>
      </c>
    </row>
    <row r="637" spans="2:6" ht="15.75">
      <c r="B637" s="16">
        <v>624</v>
      </c>
      <c r="C637" s="126">
        <f t="shared" si="41"/>
        <v>0</v>
      </c>
      <c r="D637" s="127">
        <f t="shared" si="42"/>
        <v>0</v>
      </c>
      <c r="E637" s="127">
        <f t="shared" si="43"/>
        <v>0</v>
      </c>
      <c r="F637" s="127">
        <f t="shared" si="44"/>
        <v>0</v>
      </c>
    </row>
    <row r="638" spans="2:6" ht="15.75">
      <c r="B638" s="16">
        <v>625</v>
      </c>
      <c r="C638" s="126">
        <f t="shared" si="41"/>
        <v>0</v>
      </c>
      <c r="D638" s="127">
        <f t="shared" si="42"/>
        <v>0</v>
      </c>
      <c r="E638" s="127">
        <f t="shared" si="43"/>
        <v>0</v>
      </c>
      <c r="F638" s="127">
        <f t="shared" si="44"/>
        <v>0</v>
      </c>
    </row>
    <row r="639" spans="2:6" ht="15.75">
      <c r="B639" s="16">
        <v>626</v>
      </c>
      <c r="C639" s="126">
        <f t="shared" si="41"/>
        <v>0</v>
      </c>
      <c r="D639" s="127">
        <f t="shared" si="42"/>
        <v>0</v>
      </c>
      <c r="E639" s="127">
        <f t="shared" si="43"/>
        <v>0</v>
      </c>
      <c r="F639" s="127">
        <f t="shared" si="44"/>
        <v>0</v>
      </c>
    </row>
    <row r="640" spans="2:6" ht="15.75">
      <c r="B640" s="16">
        <v>627</v>
      </c>
      <c r="C640" s="126">
        <f t="shared" si="41"/>
        <v>0</v>
      </c>
      <c r="D640" s="127">
        <f t="shared" si="42"/>
        <v>0</v>
      </c>
      <c r="E640" s="127">
        <f t="shared" si="43"/>
        <v>0</v>
      </c>
      <c r="F640" s="127">
        <f t="shared" si="44"/>
        <v>0</v>
      </c>
    </row>
    <row r="641" spans="2:6" ht="15.75">
      <c r="B641" s="16">
        <v>628</v>
      </c>
      <c r="C641" s="126">
        <f t="shared" si="41"/>
        <v>0</v>
      </c>
      <c r="D641" s="127">
        <f t="shared" si="42"/>
        <v>0</v>
      </c>
      <c r="E641" s="127">
        <f t="shared" si="43"/>
        <v>0</v>
      </c>
      <c r="F641" s="127">
        <f t="shared" si="44"/>
        <v>0</v>
      </c>
    </row>
    <row r="642" spans="2:6" ht="15.75">
      <c r="B642" s="16">
        <v>629</v>
      </c>
      <c r="C642" s="126">
        <f t="shared" si="41"/>
        <v>0</v>
      </c>
      <c r="D642" s="127">
        <f t="shared" si="42"/>
        <v>0</v>
      </c>
      <c r="E642" s="127">
        <f t="shared" si="43"/>
        <v>0</v>
      </c>
      <c r="F642" s="127">
        <f t="shared" si="44"/>
        <v>0</v>
      </c>
    </row>
    <row r="643" spans="2:6" ht="15.75">
      <c r="B643" s="16">
        <v>630</v>
      </c>
      <c r="C643" s="126">
        <f t="shared" si="41"/>
        <v>0</v>
      </c>
      <c r="D643" s="127">
        <f t="shared" si="42"/>
        <v>0</v>
      </c>
      <c r="E643" s="127">
        <f t="shared" si="43"/>
        <v>0</v>
      </c>
      <c r="F643" s="127">
        <f t="shared" si="44"/>
        <v>0</v>
      </c>
    </row>
    <row r="644" spans="2:6" ht="15.75">
      <c r="B644" s="16">
        <v>631</v>
      </c>
      <c r="C644" s="126">
        <f t="shared" si="41"/>
        <v>0</v>
      </c>
      <c r="D644" s="127">
        <f t="shared" si="42"/>
        <v>0</v>
      </c>
      <c r="E644" s="127">
        <f t="shared" si="43"/>
        <v>0</v>
      </c>
      <c r="F644" s="127">
        <f t="shared" si="44"/>
        <v>0</v>
      </c>
    </row>
    <row r="645" spans="2:6" ht="15.75">
      <c r="B645" s="16">
        <v>632</v>
      </c>
      <c r="C645" s="126">
        <f t="shared" si="41"/>
        <v>0</v>
      </c>
      <c r="D645" s="127">
        <f t="shared" si="42"/>
        <v>0</v>
      </c>
      <c r="E645" s="127">
        <f t="shared" si="43"/>
        <v>0</v>
      </c>
      <c r="F645" s="127">
        <f t="shared" si="44"/>
        <v>0</v>
      </c>
    </row>
    <row r="646" spans="2:6" ht="15.75">
      <c r="B646" s="16">
        <v>633</v>
      </c>
      <c r="C646" s="126">
        <f t="shared" si="41"/>
        <v>0</v>
      </c>
      <c r="D646" s="127">
        <f t="shared" si="42"/>
        <v>0</v>
      </c>
      <c r="E646" s="127">
        <f t="shared" si="43"/>
        <v>0</v>
      </c>
      <c r="F646" s="127">
        <f t="shared" si="44"/>
        <v>0</v>
      </c>
    </row>
    <row r="647" spans="2:6" ht="15.75">
      <c r="B647" s="16">
        <v>634</v>
      </c>
      <c r="C647" s="126">
        <f t="shared" si="41"/>
        <v>0</v>
      </c>
      <c r="D647" s="127">
        <f t="shared" si="42"/>
        <v>0</v>
      </c>
      <c r="E647" s="127">
        <f t="shared" si="43"/>
        <v>0</v>
      </c>
      <c r="F647" s="127">
        <f t="shared" si="44"/>
        <v>0</v>
      </c>
    </row>
    <row r="648" spans="2:6" ht="15.75">
      <c r="B648" s="16">
        <v>635</v>
      </c>
      <c r="C648" s="126">
        <f t="shared" si="41"/>
        <v>0</v>
      </c>
      <c r="D648" s="127">
        <f t="shared" si="42"/>
        <v>0</v>
      </c>
      <c r="E648" s="127">
        <f t="shared" si="43"/>
        <v>0</v>
      </c>
      <c r="F648" s="127">
        <f t="shared" si="44"/>
        <v>0</v>
      </c>
    </row>
    <row r="649" spans="2:6" ht="15.75">
      <c r="B649" s="16">
        <v>636</v>
      </c>
      <c r="C649" s="126">
        <f t="shared" si="41"/>
        <v>0</v>
      </c>
      <c r="D649" s="127">
        <f t="shared" si="42"/>
        <v>0</v>
      </c>
      <c r="E649" s="127">
        <f t="shared" si="43"/>
        <v>0</v>
      </c>
      <c r="F649" s="127">
        <f t="shared" si="44"/>
        <v>0</v>
      </c>
    </row>
    <row r="650" spans="2:6" ht="15.75">
      <c r="B650" s="16">
        <v>637</v>
      </c>
      <c r="C650" s="126">
        <f t="shared" si="41"/>
        <v>0</v>
      </c>
      <c r="D650" s="127">
        <f t="shared" si="42"/>
        <v>0</v>
      </c>
      <c r="E650" s="127">
        <f t="shared" si="43"/>
        <v>0</v>
      </c>
      <c r="F650" s="127">
        <f t="shared" si="44"/>
        <v>0</v>
      </c>
    </row>
    <row r="651" spans="2:6" ht="15.75">
      <c r="B651" s="16">
        <v>638</v>
      </c>
      <c r="C651" s="126">
        <f t="shared" si="41"/>
        <v>0</v>
      </c>
      <c r="D651" s="127">
        <f t="shared" si="42"/>
        <v>0</v>
      </c>
      <c r="E651" s="127">
        <f t="shared" si="43"/>
        <v>0</v>
      </c>
      <c r="F651" s="127">
        <f t="shared" si="44"/>
        <v>0</v>
      </c>
    </row>
    <row r="652" spans="2:6" ht="15.75">
      <c r="B652" s="16">
        <v>639</v>
      </c>
      <c r="C652" s="126">
        <f t="shared" si="41"/>
        <v>0</v>
      </c>
      <c r="D652" s="127">
        <f t="shared" si="42"/>
        <v>0</v>
      </c>
      <c r="E652" s="127">
        <f t="shared" si="43"/>
        <v>0</v>
      </c>
      <c r="F652" s="127">
        <f t="shared" si="44"/>
        <v>0</v>
      </c>
    </row>
    <row r="653" spans="2:6" ht="15.75">
      <c r="B653" s="16">
        <v>640</v>
      </c>
      <c r="C653" s="126">
        <f t="shared" si="41"/>
        <v>0</v>
      </c>
      <c r="D653" s="127">
        <f t="shared" si="42"/>
        <v>0</v>
      </c>
      <c r="E653" s="127">
        <f t="shared" si="43"/>
        <v>0</v>
      </c>
      <c r="F653" s="127">
        <f t="shared" si="44"/>
        <v>0</v>
      </c>
    </row>
    <row r="654" spans="2:6" ht="15.75">
      <c r="B654" s="16">
        <v>641</v>
      </c>
      <c r="C654" s="126">
        <f t="shared" si="41"/>
        <v>0</v>
      </c>
      <c r="D654" s="127">
        <f t="shared" si="42"/>
        <v>0</v>
      </c>
      <c r="E654" s="127">
        <f t="shared" si="43"/>
        <v>0</v>
      </c>
      <c r="F654" s="127">
        <f t="shared" si="44"/>
        <v>0</v>
      </c>
    </row>
    <row r="655" spans="2:6" ht="15.75">
      <c r="B655" s="16">
        <v>642</v>
      </c>
      <c r="C655" s="126">
        <f aca="true" t="shared" si="45" ref="C655:C718">IF(F654&gt;$C$7,$C$7,F654+D655)</f>
        <v>0</v>
      </c>
      <c r="D655" s="127">
        <f aca="true" t="shared" si="46" ref="D655:D718">+$C$5*F654/12</f>
        <v>0</v>
      </c>
      <c r="E655" s="127">
        <f t="shared" si="43"/>
        <v>0</v>
      </c>
      <c r="F655" s="127">
        <f t="shared" si="44"/>
        <v>0</v>
      </c>
    </row>
    <row r="656" spans="2:6" ht="15.75">
      <c r="B656" s="16">
        <v>643</v>
      </c>
      <c r="C656" s="126">
        <f t="shared" si="45"/>
        <v>0</v>
      </c>
      <c r="D656" s="127">
        <f t="shared" si="46"/>
        <v>0</v>
      </c>
      <c r="E656" s="127">
        <f aca="true" t="shared" si="47" ref="E656:E719">+C656-D656</f>
        <v>0</v>
      </c>
      <c r="F656" s="127">
        <f aca="true" t="shared" si="48" ref="F656:F719">+F655-E656</f>
        <v>0</v>
      </c>
    </row>
    <row r="657" spans="2:6" ht="15.75">
      <c r="B657" s="16">
        <v>644</v>
      </c>
      <c r="C657" s="126">
        <f t="shared" si="45"/>
        <v>0</v>
      </c>
      <c r="D657" s="127">
        <f t="shared" si="46"/>
        <v>0</v>
      </c>
      <c r="E657" s="127">
        <f t="shared" si="47"/>
        <v>0</v>
      </c>
      <c r="F657" s="127">
        <f t="shared" si="48"/>
        <v>0</v>
      </c>
    </row>
    <row r="658" spans="2:6" ht="15.75">
      <c r="B658" s="16">
        <v>645</v>
      </c>
      <c r="C658" s="126">
        <f t="shared" si="45"/>
        <v>0</v>
      </c>
      <c r="D658" s="127">
        <f t="shared" si="46"/>
        <v>0</v>
      </c>
      <c r="E658" s="127">
        <f t="shared" si="47"/>
        <v>0</v>
      </c>
      <c r="F658" s="127">
        <f t="shared" si="48"/>
        <v>0</v>
      </c>
    </row>
    <row r="659" spans="2:6" ht="15.75">
      <c r="B659" s="16">
        <v>646</v>
      </c>
      <c r="C659" s="126">
        <f t="shared" si="45"/>
        <v>0</v>
      </c>
      <c r="D659" s="127">
        <f t="shared" si="46"/>
        <v>0</v>
      </c>
      <c r="E659" s="127">
        <f t="shared" si="47"/>
        <v>0</v>
      </c>
      <c r="F659" s="127">
        <f t="shared" si="48"/>
        <v>0</v>
      </c>
    </row>
    <row r="660" spans="2:6" ht="15.75">
      <c r="B660" s="16">
        <v>647</v>
      </c>
      <c r="C660" s="126">
        <f t="shared" si="45"/>
        <v>0</v>
      </c>
      <c r="D660" s="127">
        <f t="shared" si="46"/>
        <v>0</v>
      </c>
      <c r="E660" s="127">
        <f t="shared" si="47"/>
        <v>0</v>
      </c>
      <c r="F660" s="127">
        <f t="shared" si="48"/>
        <v>0</v>
      </c>
    </row>
    <row r="661" spans="2:6" ht="15.75">
      <c r="B661" s="16">
        <v>648</v>
      </c>
      <c r="C661" s="126">
        <f t="shared" si="45"/>
        <v>0</v>
      </c>
      <c r="D661" s="127">
        <f t="shared" si="46"/>
        <v>0</v>
      </c>
      <c r="E661" s="127">
        <f t="shared" si="47"/>
        <v>0</v>
      </c>
      <c r="F661" s="127">
        <f t="shared" si="48"/>
        <v>0</v>
      </c>
    </row>
    <row r="662" spans="2:6" ht="15.75">
      <c r="B662" s="16">
        <v>649</v>
      </c>
      <c r="C662" s="126">
        <f t="shared" si="45"/>
        <v>0</v>
      </c>
      <c r="D662" s="127">
        <f t="shared" si="46"/>
        <v>0</v>
      </c>
      <c r="E662" s="127">
        <f t="shared" si="47"/>
        <v>0</v>
      </c>
      <c r="F662" s="127">
        <f t="shared" si="48"/>
        <v>0</v>
      </c>
    </row>
    <row r="663" spans="2:6" ht="15.75">
      <c r="B663" s="16">
        <v>650</v>
      </c>
      <c r="C663" s="126">
        <f t="shared" si="45"/>
        <v>0</v>
      </c>
      <c r="D663" s="127">
        <f t="shared" si="46"/>
        <v>0</v>
      </c>
      <c r="E663" s="127">
        <f t="shared" si="47"/>
        <v>0</v>
      </c>
      <c r="F663" s="127">
        <f t="shared" si="48"/>
        <v>0</v>
      </c>
    </row>
    <row r="664" spans="2:6" ht="15.75">
      <c r="B664" s="16">
        <v>651</v>
      </c>
      <c r="C664" s="126">
        <f t="shared" si="45"/>
        <v>0</v>
      </c>
      <c r="D664" s="127">
        <f t="shared" si="46"/>
        <v>0</v>
      </c>
      <c r="E664" s="127">
        <f t="shared" si="47"/>
        <v>0</v>
      </c>
      <c r="F664" s="127">
        <f t="shared" si="48"/>
        <v>0</v>
      </c>
    </row>
    <row r="665" spans="2:6" ht="15.75">
      <c r="B665" s="16">
        <v>652</v>
      </c>
      <c r="C665" s="126">
        <f t="shared" si="45"/>
        <v>0</v>
      </c>
      <c r="D665" s="127">
        <f t="shared" si="46"/>
        <v>0</v>
      </c>
      <c r="E665" s="127">
        <f t="shared" si="47"/>
        <v>0</v>
      </c>
      <c r="F665" s="127">
        <f t="shared" si="48"/>
        <v>0</v>
      </c>
    </row>
    <row r="666" spans="2:6" ht="15.75">
      <c r="B666" s="16">
        <v>653</v>
      </c>
      <c r="C666" s="126">
        <f t="shared" si="45"/>
        <v>0</v>
      </c>
      <c r="D666" s="127">
        <f t="shared" si="46"/>
        <v>0</v>
      </c>
      <c r="E666" s="127">
        <f t="shared" si="47"/>
        <v>0</v>
      </c>
      <c r="F666" s="127">
        <f t="shared" si="48"/>
        <v>0</v>
      </c>
    </row>
    <row r="667" spans="2:6" ht="15.75">
      <c r="B667" s="16">
        <v>654</v>
      </c>
      <c r="C667" s="126">
        <f t="shared" si="45"/>
        <v>0</v>
      </c>
      <c r="D667" s="127">
        <f t="shared" si="46"/>
        <v>0</v>
      </c>
      <c r="E667" s="127">
        <f t="shared" si="47"/>
        <v>0</v>
      </c>
      <c r="F667" s="127">
        <f t="shared" si="48"/>
        <v>0</v>
      </c>
    </row>
    <row r="668" spans="2:6" ht="15.75">
      <c r="B668" s="16">
        <v>655</v>
      </c>
      <c r="C668" s="126">
        <f t="shared" si="45"/>
        <v>0</v>
      </c>
      <c r="D668" s="127">
        <f t="shared" si="46"/>
        <v>0</v>
      </c>
      <c r="E668" s="127">
        <f t="shared" si="47"/>
        <v>0</v>
      </c>
      <c r="F668" s="127">
        <f t="shared" si="48"/>
        <v>0</v>
      </c>
    </row>
    <row r="669" spans="2:6" ht="15.75">
      <c r="B669" s="16">
        <v>656</v>
      </c>
      <c r="C669" s="126">
        <f t="shared" si="45"/>
        <v>0</v>
      </c>
      <c r="D669" s="127">
        <f t="shared" si="46"/>
        <v>0</v>
      </c>
      <c r="E669" s="127">
        <f t="shared" si="47"/>
        <v>0</v>
      </c>
      <c r="F669" s="127">
        <f t="shared" si="48"/>
        <v>0</v>
      </c>
    </row>
    <row r="670" spans="2:6" ht="15.75">
      <c r="B670" s="16">
        <v>657</v>
      </c>
      <c r="C670" s="126">
        <f t="shared" si="45"/>
        <v>0</v>
      </c>
      <c r="D670" s="127">
        <f t="shared" si="46"/>
        <v>0</v>
      </c>
      <c r="E670" s="127">
        <f t="shared" si="47"/>
        <v>0</v>
      </c>
      <c r="F670" s="127">
        <f t="shared" si="48"/>
        <v>0</v>
      </c>
    </row>
    <row r="671" spans="2:6" ht="15.75">
      <c r="B671" s="16">
        <v>658</v>
      </c>
      <c r="C671" s="126">
        <f t="shared" si="45"/>
        <v>0</v>
      </c>
      <c r="D671" s="127">
        <f t="shared" si="46"/>
        <v>0</v>
      </c>
      <c r="E671" s="127">
        <f t="shared" si="47"/>
        <v>0</v>
      </c>
      <c r="F671" s="127">
        <f t="shared" si="48"/>
        <v>0</v>
      </c>
    </row>
    <row r="672" spans="2:6" ht="15.75">
      <c r="B672" s="16">
        <v>659</v>
      </c>
      <c r="C672" s="126">
        <f t="shared" si="45"/>
        <v>0</v>
      </c>
      <c r="D672" s="127">
        <f t="shared" si="46"/>
        <v>0</v>
      </c>
      <c r="E672" s="127">
        <f t="shared" si="47"/>
        <v>0</v>
      </c>
      <c r="F672" s="127">
        <f t="shared" si="48"/>
        <v>0</v>
      </c>
    </row>
    <row r="673" spans="2:6" ht="15.75">
      <c r="B673" s="16">
        <v>660</v>
      </c>
      <c r="C673" s="126">
        <f t="shared" si="45"/>
        <v>0</v>
      </c>
      <c r="D673" s="127">
        <f t="shared" si="46"/>
        <v>0</v>
      </c>
      <c r="E673" s="127">
        <f t="shared" si="47"/>
        <v>0</v>
      </c>
      <c r="F673" s="127">
        <f t="shared" si="48"/>
        <v>0</v>
      </c>
    </row>
    <row r="674" spans="2:6" ht="15.75">
      <c r="B674" s="16">
        <v>661</v>
      </c>
      <c r="C674" s="126">
        <f t="shared" si="45"/>
        <v>0</v>
      </c>
      <c r="D674" s="127">
        <f t="shared" si="46"/>
        <v>0</v>
      </c>
      <c r="E674" s="127">
        <f t="shared" si="47"/>
        <v>0</v>
      </c>
      <c r="F674" s="127">
        <f t="shared" si="48"/>
        <v>0</v>
      </c>
    </row>
    <row r="675" spans="2:6" ht="15.75">
      <c r="B675" s="16">
        <v>662</v>
      </c>
      <c r="C675" s="126">
        <f t="shared" si="45"/>
        <v>0</v>
      </c>
      <c r="D675" s="127">
        <f t="shared" si="46"/>
        <v>0</v>
      </c>
      <c r="E675" s="127">
        <f t="shared" si="47"/>
        <v>0</v>
      </c>
      <c r="F675" s="127">
        <f t="shared" si="48"/>
        <v>0</v>
      </c>
    </row>
    <row r="676" spans="2:6" ht="15.75">
      <c r="B676" s="16">
        <v>663</v>
      </c>
      <c r="C676" s="126">
        <f t="shared" si="45"/>
        <v>0</v>
      </c>
      <c r="D676" s="127">
        <f t="shared" si="46"/>
        <v>0</v>
      </c>
      <c r="E676" s="127">
        <f t="shared" si="47"/>
        <v>0</v>
      </c>
      <c r="F676" s="127">
        <f t="shared" si="48"/>
        <v>0</v>
      </c>
    </row>
    <row r="677" spans="2:6" ht="15.75">
      <c r="B677" s="16">
        <v>664</v>
      </c>
      <c r="C677" s="126">
        <f t="shared" si="45"/>
        <v>0</v>
      </c>
      <c r="D677" s="127">
        <f t="shared" si="46"/>
        <v>0</v>
      </c>
      <c r="E677" s="127">
        <f t="shared" si="47"/>
        <v>0</v>
      </c>
      <c r="F677" s="127">
        <f t="shared" si="48"/>
        <v>0</v>
      </c>
    </row>
    <row r="678" spans="2:6" ht="15.75">
      <c r="B678" s="16">
        <v>665</v>
      </c>
      <c r="C678" s="126">
        <f t="shared" si="45"/>
        <v>0</v>
      </c>
      <c r="D678" s="127">
        <f t="shared" si="46"/>
        <v>0</v>
      </c>
      <c r="E678" s="127">
        <f t="shared" si="47"/>
        <v>0</v>
      </c>
      <c r="F678" s="127">
        <f t="shared" si="48"/>
        <v>0</v>
      </c>
    </row>
    <row r="679" spans="2:6" ht="15.75">
      <c r="B679" s="16">
        <v>666</v>
      </c>
      <c r="C679" s="126">
        <f t="shared" si="45"/>
        <v>0</v>
      </c>
      <c r="D679" s="127">
        <f t="shared" si="46"/>
        <v>0</v>
      </c>
      <c r="E679" s="127">
        <f t="shared" si="47"/>
        <v>0</v>
      </c>
      <c r="F679" s="127">
        <f t="shared" si="48"/>
        <v>0</v>
      </c>
    </row>
    <row r="680" spans="2:6" ht="15.75">
      <c r="B680" s="16">
        <v>667</v>
      </c>
      <c r="C680" s="126">
        <f t="shared" si="45"/>
        <v>0</v>
      </c>
      <c r="D680" s="127">
        <f t="shared" si="46"/>
        <v>0</v>
      </c>
      <c r="E680" s="127">
        <f t="shared" si="47"/>
        <v>0</v>
      </c>
      <c r="F680" s="127">
        <f t="shared" si="48"/>
        <v>0</v>
      </c>
    </row>
    <row r="681" spans="2:6" ht="15.75">
      <c r="B681" s="16">
        <v>668</v>
      </c>
      <c r="C681" s="126">
        <f t="shared" si="45"/>
        <v>0</v>
      </c>
      <c r="D681" s="127">
        <f t="shared" si="46"/>
        <v>0</v>
      </c>
      <c r="E681" s="127">
        <f t="shared" si="47"/>
        <v>0</v>
      </c>
      <c r="F681" s="127">
        <f t="shared" si="48"/>
        <v>0</v>
      </c>
    </row>
    <row r="682" spans="2:6" ht="15.75">
      <c r="B682" s="16">
        <v>669</v>
      </c>
      <c r="C682" s="126">
        <f t="shared" si="45"/>
        <v>0</v>
      </c>
      <c r="D682" s="127">
        <f t="shared" si="46"/>
        <v>0</v>
      </c>
      <c r="E682" s="127">
        <f t="shared" si="47"/>
        <v>0</v>
      </c>
      <c r="F682" s="127">
        <f t="shared" si="48"/>
        <v>0</v>
      </c>
    </row>
    <row r="683" spans="2:6" ht="15.75">
      <c r="B683" s="16">
        <v>670</v>
      </c>
      <c r="C683" s="126">
        <f t="shared" si="45"/>
        <v>0</v>
      </c>
      <c r="D683" s="127">
        <f t="shared" si="46"/>
        <v>0</v>
      </c>
      <c r="E683" s="127">
        <f t="shared" si="47"/>
        <v>0</v>
      </c>
      <c r="F683" s="127">
        <f t="shared" si="48"/>
        <v>0</v>
      </c>
    </row>
    <row r="684" spans="2:6" ht="15.75">
      <c r="B684" s="16">
        <v>671</v>
      </c>
      <c r="C684" s="126">
        <f t="shared" si="45"/>
        <v>0</v>
      </c>
      <c r="D684" s="127">
        <f t="shared" si="46"/>
        <v>0</v>
      </c>
      <c r="E684" s="127">
        <f t="shared" si="47"/>
        <v>0</v>
      </c>
      <c r="F684" s="127">
        <f t="shared" si="48"/>
        <v>0</v>
      </c>
    </row>
    <row r="685" spans="2:6" ht="15.75">
      <c r="B685" s="16">
        <v>672</v>
      </c>
      <c r="C685" s="126">
        <f t="shared" si="45"/>
        <v>0</v>
      </c>
      <c r="D685" s="127">
        <f t="shared" si="46"/>
        <v>0</v>
      </c>
      <c r="E685" s="127">
        <f t="shared" si="47"/>
        <v>0</v>
      </c>
      <c r="F685" s="127">
        <f t="shared" si="48"/>
        <v>0</v>
      </c>
    </row>
    <row r="686" spans="2:6" ht="15.75">
      <c r="B686" s="16">
        <v>673</v>
      </c>
      <c r="C686" s="126">
        <f t="shared" si="45"/>
        <v>0</v>
      </c>
      <c r="D686" s="127">
        <f t="shared" si="46"/>
        <v>0</v>
      </c>
      <c r="E686" s="127">
        <f t="shared" si="47"/>
        <v>0</v>
      </c>
      <c r="F686" s="127">
        <f t="shared" si="48"/>
        <v>0</v>
      </c>
    </row>
    <row r="687" spans="2:6" ht="15.75">
      <c r="B687" s="16">
        <v>674</v>
      </c>
      <c r="C687" s="126">
        <f t="shared" si="45"/>
        <v>0</v>
      </c>
      <c r="D687" s="127">
        <f t="shared" si="46"/>
        <v>0</v>
      </c>
      <c r="E687" s="127">
        <f t="shared" si="47"/>
        <v>0</v>
      </c>
      <c r="F687" s="127">
        <f t="shared" si="48"/>
        <v>0</v>
      </c>
    </row>
    <row r="688" spans="2:6" ht="15.75">
      <c r="B688" s="16">
        <v>675</v>
      </c>
      <c r="C688" s="126">
        <f t="shared" si="45"/>
        <v>0</v>
      </c>
      <c r="D688" s="127">
        <f t="shared" si="46"/>
        <v>0</v>
      </c>
      <c r="E688" s="127">
        <f t="shared" si="47"/>
        <v>0</v>
      </c>
      <c r="F688" s="127">
        <f t="shared" si="48"/>
        <v>0</v>
      </c>
    </row>
    <row r="689" spans="2:6" ht="15.75">
      <c r="B689" s="16">
        <v>676</v>
      </c>
      <c r="C689" s="126">
        <f t="shared" si="45"/>
        <v>0</v>
      </c>
      <c r="D689" s="127">
        <f t="shared" si="46"/>
        <v>0</v>
      </c>
      <c r="E689" s="127">
        <f t="shared" si="47"/>
        <v>0</v>
      </c>
      <c r="F689" s="127">
        <f t="shared" si="48"/>
        <v>0</v>
      </c>
    </row>
    <row r="690" spans="2:6" ht="15.75">
      <c r="B690" s="16">
        <v>677</v>
      </c>
      <c r="C690" s="126">
        <f t="shared" si="45"/>
        <v>0</v>
      </c>
      <c r="D690" s="127">
        <f t="shared" si="46"/>
        <v>0</v>
      </c>
      <c r="E690" s="127">
        <f t="shared" si="47"/>
        <v>0</v>
      </c>
      <c r="F690" s="127">
        <f t="shared" si="48"/>
        <v>0</v>
      </c>
    </row>
    <row r="691" spans="2:6" ht="15.75">
      <c r="B691" s="16">
        <v>678</v>
      </c>
      <c r="C691" s="126">
        <f t="shared" si="45"/>
        <v>0</v>
      </c>
      <c r="D691" s="127">
        <f t="shared" si="46"/>
        <v>0</v>
      </c>
      <c r="E691" s="127">
        <f t="shared" si="47"/>
        <v>0</v>
      </c>
      <c r="F691" s="127">
        <f t="shared" si="48"/>
        <v>0</v>
      </c>
    </row>
    <row r="692" spans="2:6" ht="15.75">
      <c r="B692" s="16">
        <v>679</v>
      </c>
      <c r="C692" s="126">
        <f t="shared" si="45"/>
        <v>0</v>
      </c>
      <c r="D692" s="127">
        <f t="shared" si="46"/>
        <v>0</v>
      </c>
      <c r="E692" s="127">
        <f t="shared" si="47"/>
        <v>0</v>
      </c>
      <c r="F692" s="127">
        <f t="shared" si="48"/>
        <v>0</v>
      </c>
    </row>
    <row r="693" spans="2:6" ht="15.75">
      <c r="B693" s="16">
        <v>680</v>
      </c>
      <c r="C693" s="126">
        <f t="shared" si="45"/>
        <v>0</v>
      </c>
      <c r="D693" s="127">
        <f t="shared" si="46"/>
        <v>0</v>
      </c>
      <c r="E693" s="127">
        <f t="shared" si="47"/>
        <v>0</v>
      </c>
      <c r="F693" s="127">
        <f t="shared" si="48"/>
        <v>0</v>
      </c>
    </row>
    <row r="694" spans="2:6" ht="15.75">
      <c r="B694" s="16">
        <v>681</v>
      </c>
      <c r="C694" s="126">
        <f t="shared" si="45"/>
        <v>0</v>
      </c>
      <c r="D694" s="127">
        <f t="shared" si="46"/>
        <v>0</v>
      </c>
      <c r="E694" s="127">
        <f t="shared" si="47"/>
        <v>0</v>
      </c>
      <c r="F694" s="127">
        <f t="shared" si="48"/>
        <v>0</v>
      </c>
    </row>
    <row r="695" spans="2:6" ht="15.75">
      <c r="B695" s="16">
        <v>682</v>
      </c>
      <c r="C695" s="126">
        <f t="shared" si="45"/>
        <v>0</v>
      </c>
      <c r="D695" s="127">
        <f t="shared" si="46"/>
        <v>0</v>
      </c>
      <c r="E695" s="127">
        <f t="shared" si="47"/>
        <v>0</v>
      </c>
      <c r="F695" s="127">
        <f t="shared" si="48"/>
        <v>0</v>
      </c>
    </row>
    <row r="696" spans="2:6" ht="15.75">
      <c r="B696" s="16">
        <v>683</v>
      </c>
      <c r="C696" s="126">
        <f t="shared" si="45"/>
        <v>0</v>
      </c>
      <c r="D696" s="127">
        <f t="shared" si="46"/>
        <v>0</v>
      </c>
      <c r="E696" s="127">
        <f t="shared" si="47"/>
        <v>0</v>
      </c>
      <c r="F696" s="127">
        <f t="shared" si="48"/>
        <v>0</v>
      </c>
    </row>
    <row r="697" spans="2:6" ht="15.75">
      <c r="B697" s="16">
        <v>684</v>
      </c>
      <c r="C697" s="126">
        <f t="shared" si="45"/>
        <v>0</v>
      </c>
      <c r="D697" s="127">
        <f t="shared" si="46"/>
        <v>0</v>
      </c>
      <c r="E697" s="127">
        <f t="shared" si="47"/>
        <v>0</v>
      </c>
      <c r="F697" s="127">
        <f t="shared" si="48"/>
        <v>0</v>
      </c>
    </row>
    <row r="698" spans="2:6" ht="15.75">
      <c r="B698" s="16">
        <v>685</v>
      </c>
      <c r="C698" s="126">
        <f t="shared" si="45"/>
        <v>0</v>
      </c>
      <c r="D698" s="127">
        <f t="shared" si="46"/>
        <v>0</v>
      </c>
      <c r="E698" s="127">
        <f t="shared" si="47"/>
        <v>0</v>
      </c>
      <c r="F698" s="127">
        <f t="shared" si="48"/>
        <v>0</v>
      </c>
    </row>
    <row r="699" spans="2:6" ht="15.75">
      <c r="B699" s="16">
        <v>686</v>
      </c>
      <c r="C699" s="126">
        <f t="shared" si="45"/>
        <v>0</v>
      </c>
      <c r="D699" s="127">
        <f t="shared" si="46"/>
        <v>0</v>
      </c>
      <c r="E699" s="127">
        <f t="shared" si="47"/>
        <v>0</v>
      </c>
      <c r="F699" s="127">
        <f t="shared" si="48"/>
        <v>0</v>
      </c>
    </row>
    <row r="700" spans="2:6" ht="15.75">
      <c r="B700" s="16">
        <v>687</v>
      </c>
      <c r="C700" s="126">
        <f t="shared" si="45"/>
        <v>0</v>
      </c>
      <c r="D700" s="127">
        <f t="shared" si="46"/>
        <v>0</v>
      </c>
      <c r="E700" s="127">
        <f t="shared" si="47"/>
        <v>0</v>
      </c>
      <c r="F700" s="127">
        <f t="shared" si="48"/>
        <v>0</v>
      </c>
    </row>
    <row r="701" spans="2:6" ht="15.75">
      <c r="B701" s="16">
        <v>688</v>
      </c>
      <c r="C701" s="126">
        <f t="shared" si="45"/>
        <v>0</v>
      </c>
      <c r="D701" s="127">
        <f t="shared" si="46"/>
        <v>0</v>
      </c>
      <c r="E701" s="127">
        <f t="shared" si="47"/>
        <v>0</v>
      </c>
      <c r="F701" s="127">
        <f t="shared" si="48"/>
        <v>0</v>
      </c>
    </row>
    <row r="702" spans="2:6" ht="15.75">
      <c r="B702" s="16">
        <v>689</v>
      </c>
      <c r="C702" s="126">
        <f t="shared" si="45"/>
        <v>0</v>
      </c>
      <c r="D702" s="127">
        <f t="shared" si="46"/>
        <v>0</v>
      </c>
      <c r="E702" s="127">
        <f t="shared" si="47"/>
        <v>0</v>
      </c>
      <c r="F702" s="127">
        <f t="shared" si="48"/>
        <v>0</v>
      </c>
    </row>
    <row r="703" spans="2:6" ht="15.75">
      <c r="B703" s="16">
        <v>690</v>
      </c>
      <c r="C703" s="126">
        <f t="shared" si="45"/>
        <v>0</v>
      </c>
      <c r="D703" s="127">
        <f t="shared" si="46"/>
        <v>0</v>
      </c>
      <c r="E703" s="127">
        <f t="shared" si="47"/>
        <v>0</v>
      </c>
      <c r="F703" s="127">
        <f t="shared" si="48"/>
        <v>0</v>
      </c>
    </row>
    <row r="704" spans="2:6" ht="15.75">
      <c r="B704" s="16">
        <v>691</v>
      </c>
      <c r="C704" s="126">
        <f t="shared" si="45"/>
        <v>0</v>
      </c>
      <c r="D704" s="127">
        <f t="shared" si="46"/>
        <v>0</v>
      </c>
      <c r="E704" s="127">
        <f t="shared" si="47"/>
        <v>0</v>
      </c>
      <c r="F704" s="127">
        <f t="shared" si="48"/>
        <v>0</v>
      </c>
    </row>
    <row r="705" spans="2:6" ht="15.75">
      <c r="B705" s="16">
        <v>692</v>
      </c>
      <c r="C705" s="126">
        <f t="shared" si="45"/>
        <v>0</v>
      </c>
      <c r="D705" s="127">
        <f t="shared" si="46"/>
        <v>0</v>
      </c>
      <c r="E705" s="127">
        <f t="shared" si="47"/>
        <v>0</v>
      </c>
      <c r="F705" s="127">
        <f t="shared" si="48"/>
        <v>0</v>
      </c>
    </row>
    <row r="706" spans="2:6" ht="15.75">
      <c r="B706" s="16">
        <v>693</v>
      </c>
      <c r="C706" s="126">
        <f t="shared" si="45"/>
        <v>0</v>
      </c>
      <c r="D706" s="127">
        <f t="shared" si="46"/>
        <v>0</v>
      </c>
      <c r="E706" s="127">
        <f t="shared" si="47"/>
        <v>0</v>
      </c>
      <c r="F706" s="127">
        <f t="shared" si="48"/>
        <v>0</v>
      </c>
    </row>
    <row r="707" spans="2:6" ht="15.75">
      <c r="B707" s="16">
        <v>694</v>
      </c>
      <c r="C707" s="126">
        <f t="shared" si="45"/>
        <v>0</v>
      </c>
      <c r="D707" s="127">
        <f t="shared" si="46"/>
        <v>0</v>
      </c>
      <c r="E707" s="127">
        <f t="shared" si="47"/>
        <v>0</v>
      </c>
      <c r="F707" s="127">
        <f t="shared" si="48"/>
        <v>0</v>
      </c>
    </row>
    <row r="708" spans="2:6" ht="15.75">
      <c r="B708" s="16">
        <v>695</v>
      </c>
      <c r="C708" s="126">
        <f t="shared" si="45"/>
        <v>0</v>
      </c>
      <c r="D708" s="127">
        <f t="shared" si="46"/>
        <v>0</v>
      </c>
      <c r="E708" s="127">
        <f t="shared" si="47"/>
        <v>0</v>
      </c>
      <c r="F708" s="127">
        <f t="shared" si="48"/>
        <v>0</v>
      </c>
    </row>
    <row r="709" spans="2:6" ht="15.75">
      <c r="B709" s="16">
        <v>696</v>
      </c>
      <c r="C709" s="126">
        <f t="shared" si="45"/>
        <v>0</v>
      </c>
      <c r="D709" s="127">
        <f t="shared" si="46"/>
        <v>0</v>
      </c>
      <c r="E709" s="127">
        <f t="shared" si="47"/>
        <v>0</v>
      </c>
      <c r="F709" s="127">
        <f t="shared" si="48"/>
        <v>0</v>
      </c>
    </row>
    <row r="710" spans="2:6" ht="15.75">
      <c r="B710" s="16">
        <v>697</v>
      </c>
      <c r="C710" s="126">
        <f t="shared" si="45"/>
        <v>0</v>
      </c>
      <c r="D710" s="127">
        <f t="shared" si="46"/>
        <v>0</v>
      </c>
      <c r="E710" s="127">
        <f t="shared" si="47"/>
        <v>0</v>
      </c>
      <c r="F710" s="127">
        <f t="shared" si="48"/>
        <v>0</v>
      </c>
    </row>
    <row r="711" spans="2:6" ht="15.75">
      <c r="B711" s="16">
        <v>698</v>
      </c>
      <c r="C711" s="126">
        <f t="shared" si="45"/>
        <v>0</v>
      </c>
      <c r="D711" s="127">
        <f t="shared" si="46"/>
        <v>0</v>
      </c>
      <c r="E711" s="127">
        <f t="shared" si="47"/>
        <v>0</v>
      </c>
      <c r="F711" s="127">
        <f t="shared" si="48"/>
        <v>0</v>
      </c>
    </row>
    <row r="712" spans="2:6" ht="15.75">
      <c r="B712" s="16">
        <v>699</v>
      </c>
      <c r="C712" s="126">
        <f t="shared" si="45"/>
        <v>0</v>
      </c>
      <c r="D712" s="127">
        <f t="shared" si="46"/>
        <v>0</v>
      </c>
      <c r="E712" s="127">
        <f t="shared" si="47"/>
        <v>0</v>
      </c>
      <c r="F712" s="127">
        <f t="shared" si="48"/>
        <v>0</v>
      </c>
    </row>
    <row r="713" spans="2:6" ht="15.75">
      <c r="B713" s="16">
        <v>700</v>
      </c>
      <c r="C713" s="126">
        <f t="shared" si="45"/>
        <v>0</v>
      </c>
      <c r="D713" s="127">
        <f t="shared" si="46"/>
        <v>0</v>
      </c>
      <c r="E713" s="127">
        <f t="shared" si="47"/>
        <v>0</v>
      </c>
      <c r="F713" s="127">
        <f t="shared" si="48"/>
        <v>0</v>
      </c>
    </row>
    <row r="714" spans="2:6" ht="15.75">
      <c r="B714" s="16">
        <v>701</v>
      </c>
      <c r="C714" s="126">
        <f t="shared" si="45"/>
        <v>0</v>
      </c>
      <c r="D714" s="127">
        <f t="shared" si="46"/>
        <v>0</v>
      </c>
      <c r="E714" s="127">
        <f t="shared" si="47"/>
        <v>0</v>
      </c>
      <c r="F714" s="127">
        <f t="shared" si="48"/>
        <v>0</v>
      </c>
    </row>
    <row r="715" spans="2:6" ht="15.75">
      <c r="B715" s="16">
        <v>702</v>
      </c>
      <c r="C715" s="126">
        <f t="shared" si="45"/>
        <v>0</v>
      </c>
      <c r="D715" s="127">
        <f t="shared" si="46"/>
        <v>0</v>
      </c>
      <c r="E715" s="127">
        <f t="shared" si="47"/>
        <v>0</v>
      </c>
      <c r="F715" s="127">
        <f t="shared" si="48"/>
        <v>0</v>
      </c>
    </row>
    <row r="716" spans="2:6" ht="15.75">
      <c r="B716" s="16">
        <v>703</v>
      </c>
      <c r="C716" s="126">
        <f t="shared" si="45"/>
        <v>0</v>
      </c>
      <c r="D716" s="127">
        <f t="shared" si="46"/>
        <v>0</v>
      </c>
      <c r="E716" s="127">
        <f t="shared" si="47"/>
        <v>0</v>
      </c>
      <c r="F716" s="127">
        <f t="shared" si="48"/>
        <v>0</v>
      </c>
    </row>
    <row r="717" spans="2:6" ht="15.75">
      <c r="B717" s="16">
        <v>704</v>
      </c>
      <c r="C717" s="126">
        <f t="shared" si="45"/>
        <v>0</v>
      </c>
      <c r="D717" s="127">
        <f t="shared" si="46"/>
        <v>0</v>
      </c>
      <c r="E717" s="127">
        <f t="shared" si="47"/>
        <v>0</v>
      </c>
      <c r="F717" s="127">
        <f t="shared" si="48"/>
        <v>0</v>
      </c>
    </row>
    <row r="718" spans="2:6" ht="15.75">
      <c r="B718" s="16">
        <v>705</v>
      </c>
      <c r="C718" s="126">
        <f t="shared" si="45"/>
        <v>0</v>
      </c>
      <c r="D718" s="127">
        <f t="shared" si="46"/>
        <v>0</v>
      </c>
      <c r="E718" s="127">
        <f t="shared" si="47"/>
        <v>0</v>
      </c>
      <c r="F718" s="127">
        <f t="shared" si="48"/>
        <v>0</v>
      </c>
    </row>
    <row r="719" spans="2:6" ht="15.75">
      <c r="B719" s="16">
        <v>706</v>
      </c>
      <c r="C719" s="126">
        <f aca="true" t="shared" si="49" ref="C719:C733">IF(F718&gt;$C$7,$C$7,F718+D719)</f>
        <v>0</v>
      </c>
      <c r="D719" s="127">
        <f aca="true" t="shared" si="50" ref="D719:D733">+$C$5*F718/12</f>
        <v>0</v>
      </c>
      <c r="E719" s="127">
        <f t="shared" si="47"/>
        <v>0</v>
      </c>
      <c r="F719" s="127">
        <f t="shared" si="48"/>
        <v>0</v>
      </c>
    </row>
    <row r="720" spans="2:6" ht="15.75">
      <c r="B720" s="16">
        <v>707</v>
      </c>
      <c r="C720" s="126">
        <f t="shared" si="49"/>
        <v>0</v>
      </c>
      <c r="D720" s="127">
        <f t="shared" si="50"/>
        <v>0</v>
      </c>
      <c r="E720" s="127">
        <f aca="true" t="shared" si="51" ref="E720:E733">+C720-D720</f>
        <v>0</v>
      </c>
      <c r="F720" s="127">
        <f aca="true" t="shared" si="52" ref="F720:F733">+F719-E720</f>
        <v>0</v>
      </c>
    </row>
    <row r="721" spans="2:6" ht="15.75">
      <c r="B721" s="16">
        <v>708</v>
      </c>
      <c r="C721" s="126">
        <f t="shared" si="49"/>
        <v>0</v>
      </c>
      <c r="D721" s="127">
        <f t="shared" si="50"/>
        <v>0</v>
      </c>
      <c r="E721" s="127">
        <f t="shared" si="51"/>
        <v>0</v>
      </c>
      <c r="F721" s="127">
        <f t="shared" si="52"/>
        <v>0</v>
      </c>
    </row>
    <row r="722" spans="2:6" ht="15.75">
      <c r="B722" s="16">
        <v>709</v>
      </c>
      <c r="C722" s="126">
        <f t="shared" si="49"/>
        <v>0</v>
      </c>
      <c r="D722" s="127">
        <f t="shared" si="50"/>
        <v>0</v>
      </c>
      <c r="E722" s="127">
        <f t="shared" si="51"/>
        <v>0</v>
      </c>
      <c r="F722" s="127">
        <f t="shared" si="52"/>
        <v>0</v>
      </c>
    </row>
    <row r="723" spans="2:6" ht="15.75">
      <c r="B723" s="16">
        <v>710</v>
      </c>
      <c r="C723" s="126">
        <f t="shared" si="49"/>
        <v>0</v>
      </c>
      <c r="D723" s="127">
        <f t="shared" si="50"/>
        <v>0</v>
      </c>
      <c r="E723" s="127">
        <f t="shared" si="51"/>
        <v>0</v>
      </c>
      <c r="F723" s="127">
        <f t="shared" si="52"/>
        <v>0</v>
      </c>
    </row>
    <row r="724" spans="2:6" ht="15.75">
      <c r="B724" s="16">
        <v>711</v>
      </c>
      <c r="C724" s="126">
        <f t="shared" si="49"/>
        <v>0</v>
      </c>
      <c r="D724" s="127">
        <f t="shared" si="50"/>
        <v>0</v>
      </c>
      <c r="E724" s="127">
        <f t="shared" si="51"/>
        <v>0</v>
      </c>
      <c r="F724" s="127">
        <f t="shared" si="52"/>
        <v>0</v>
      </c>
    </row>
    <row r="725" spans="2:6" ht="15.75">
      <c r="B725" s="16">
        <v>712</v>
      </c>
      <c r="C725" s="126">
        <f t="shared" si="49"/>
        <v>0</v>
      </c>
      <c r="D725" s="127">
        <f t="shared" si="50"/>
        <v>0</v>
      </c>
      <c r="E725" s="127">
        <f t="shared" si="51"/>
        <v>0</v>
      </c>
      <c r="F725" s="127">
        <f t="shared" si="52"/>
        <v>0</v>
      </c>
    </row>
    <row r="726" spans="2:6" ht="15.75">
      <c r="B726" s="16">
        <v>713</v>
      </c>
      <c r="C726" s="126">
        <f t="shared" si="49"/>
        <v>0</v>
      </c>
      <c r="D726" s="127">
        <f t="shared" si="50"/>
        <v>0</v>
      </c>
      <c r="E726" s="127">
        <f t="shared" si="51"/>
        <v>0</v>
      </c>
      <c r="F726" s="127">
        <f t="shared" si="52"/>
        <v>0</v>
      </c>
    </row>
    <row r="727" spans="2:6" ht="15.75">
      <c r="B727" s="16">
        <v>714</v>
      </c>
      <c r="C727" s="126">
        <f t="shared" si="49"/>
        <v>0</v>
      </c>
      <c r="D727" s="127">
        <f t="shared" si="50"/>
        <v>0</v>
      </c>
      <c r="E727" s="127">
        <f t="shared" si="51"/>
        <v>0</v>
      </c>
      <c r="F727" s="127">
        <f t="shared" si="52"/>
        <v>0</v>
      </c>
    </row>
    <row r="728" spans="2:6" ht="15.75">
      <c r="B728" s="16">
        <v>715</v>
      </c>
      <c r="C728" s="126">
        <f t="shared" si="49"/>
        <v>0</v>
      </c>
      <c r="D728" s="127">
        <f t="shared" si="50"/>
        <v>0</v>
      </c>
      <c r="E728" s="127">
        <f t="shared" si="51"/>
        <v>0</v>
      </c>
      <c r="F728" s="127">
        <f t="shared" si="52"/>
        <v>0</v>
      </c>
    </row>
    <row r="729" spans="2:6" ht="15.75">
      <c r="B729" s="16">
        <v>716</v>
      </c>
      <c r="C729" s="126">
        <f t="shared" si="49"/>
        <v>0</v>
      </c>
      <c r="D729" s="127">
        <f t="shared" si="50"/>
        <v>0</v>
      </c>
      <c r="E729" s="127">
        <f t="shared" si="51"/>
        <v>0</v>
      </c>
      <c r="F729" s="127">
        <f t="shared" si="52"/>
        <v>0</v>
      </c>
    </row>
    <row r="730" spans="2:6" ht="15.75">
      <c r="B730" s="16">
        <v>717</v>
      </c>
      <c r="C730" s="126">
        <f t="shared" si="49"/>
        <v>0</v>
      </c>
      <c r="D730" s="127">
        <f t="shared" si="50"/>
        <v>0</v>
      </c>
      <c r="E730" s="127">
        <f t="shared" si="51"/>
        <v>0</v>
      </c>
      <c r="F730" s="127">
        <f t="shared" si="52"/>
        <v>0</v>
      </c>
    </row>
    <row r="731" spans="2:6" ht="15.75">
      <c r="B731" s="16">
        <v>718</v>
      </c>
      <c r="C731" s="126">
        <f t="shared" si="49"/>
        <v>0</v>
      </c>
      <c r="D731" s="127">
        <f t="shared" si="50"/>
        <v>0</v>
      </c>
      <c r="E731" s="127">
        <f t="shared" si="51"/>
        <v>0</v>
      </c>
      <c r="F731" s="127">
        <f t="shared" si="52"/>
        <v>0</v>
      </c>
    </row>
    <row r="732" spans="2:6" ht="15.75">
      <c r="B732" s="16">
        <v>719</v>
      </c>
      <c r="C732" s="126">
        <f t="shared" si="49"/>
        <v>0</v>
      </c>
      <c r="D732" s="127">
        <f t="shared" si="50"/>
        <v>0</v>
      </c>
      <c r="E732" s="127">
        <f t="shared" si="51"/>
        <v>0</v>
      </c>
      <c r="F732" s="127">
        <f t="shared" si="52"/>
        <v>0</v>
      </c>
    </row>
    <row r="733" spans="2:6" ht="15.75">
      <c r="B733" s="16">
        <v>720</v>
      </c>
      <c r="C733" s="126">
        <f t="shared" si="49"/>
        <v>0</v>
      </c>
      <c r="D733" s="127">
        <f t="shared" si="50"/>
        <v>0</v>
      </c>
      <c r="E733" s="127">
        <f t="shared" si="51"/>
        <v>0</v>
      </c>
      <c r="F733" s="127">
        <f t="shared" si="52"/>
        <v>0</v>
      </c>
    </row>
    <row r="734" spans="2:6" ht="15.75">
      <c r="B734" s="14"/>
      <c r="C734" s="21"/>
      <c r="D734" s="17"/>
      <c r="E734" s="17"/>
      <c r="F734" s="17"/>
    </row>
  </sheetData>
  <sheetProtection sheet="1" objects="1" scenarios="1" selectLockedCells="1" selectUnlockedCells="1"/>
  <printOptions/>
  <pageMargins left="0.6" right="0.62" top="0.75" bottom="0.42" header="0.3" footer="0.24"/>
  <pageSetup fitToHeight="1" fitToWidth="1" horizontalDpi="600" verticalDpi="600" orientation="portrait" scale="10"/>
  <headerFooter>
    <oddFooter>&amp;C&amp;"-,Regular"&amp;10&amp;A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4"/>
  <dimension ref="B2:I8"/>
  <sheetViews>
    <sheetView zoomScalePageLayoutView="0" workbookViewId="0" topLeftCell="A1">
      <selection activeCell="A1" sqref="A1"/>
    </sheetView>
  </sheetViews>
  <sheetFormatPr defaultColWidth="8.69921875" defaultRowHeight="15"/>
  <cols>
    <col min="1" max="1" width="8.69921875" style="8" customWidth="1"/>
    <col min="2" max="2" width="14.296875" style="8" customWidth="1"/>
    <col min="3" max="3" width="7.296875" style="8" customWidth="1"/>
    <col min="4" max="16384" width="8.69921875" style="8" customWidth="1"/>
  </cols>
  <sheetData>
    <row r="2" spans="2:9" ht="13.5">
      <c r="B2" s="11" t="s">
        <v>118</v>
      </c>
      <c r="D2" s="10" t="s">
        <v>123</v>
      </c>
      <c r="F2" s="8" t="s">
        <v>127</v>
      </c>
      <c r="H2" s="8" t="s">
        <v>130</v>
      </c>
      <c r="I2" s="8" t="s">
        <v>104</v>
      </c>
    </row>
    <row r="3" ht="11.25" customHeight="1"/>
    <row r="4" spans="2:9" ht="13.5">
      <c r="B4" s="8" t="s">
        <v>119</v>
      </c>
      <c r="D4" s="8" t="s">
        <v>122</v>
      </c>
      <c r="F4" s="8" t="s">
        <v>122</v>
      </c>
      <c r="H4" s="8" t="s">
        <v>147</v>
      </c>
      <c r="I4" s="8" t="s">
        <v>105</v>
      </c>
    </row>
    <row r="5" spans="2:9" ht="13.5">
      <c r="B5" s="8" t="s">
        <v>120</v>
      </c>
      <c r="D5" s="8" t="s">
        <v>124</v>
      </c>
      <c r="F5" s="8" t="s">
        <v>124</v>
      </c>
      <c r="H5" s="8" t="s">
        <v>146</v>
      </c>
      <c r="I5" s="8" t="s">
        <v>89</v>
      </c>
    </row>
    <row r="6" spans="2:9" ht="13.5">
      <c r="B6" s="8" t="s">
        <v>121</v>
      </c>
      <c r="F6" s="8" t="s">
        <v>126</v>
      </c>
      <c r="I6" s="8" t="s">
        <v>90</v>
      </c>
    </row>
    <row r="7" ht="13.5">
      <c r="I7" s="8" t="s">
        <v>1</v>
      </c>
    </row>
    <row r="8" ht="13.5">
      <c r="I8" s="8" t="s">
        <v>144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7"/>
  <sheetViews>
    <sheetView zoomScalePageLayoutView="0" workbookViewId="0" topLeftCell="A1">
      <selection activeCell="A1" sqref="A1:IV65536"/>
    </sheetView>
  </sheetViews>
  <sheetFormatPr defaultColWidth="11.59765625" defaultRowHeight="15"/>
  <cols>
    <col min="1" max="1" width="4.3984375" style="7" customWidth="1"/>
    <col min="2" max="2" width="25.09765625" style="7" customWidth="1"/>
    <col min="3" max="3" width="2.8984375" style="7" customWidth="1"/>
    <col min="4" max="4" width="22.59765625" style="7" customWidth="1"/>
    <col min="5" max="16384" width="11.59765625" style="7" customWidth="1"/>
  </cols>
  <sheetData>
    <row r="1" spans="2:8" ht="18.75">
      <c r="B1" s="891" t="s">
        <v>248</v>
      </c>
      <c r="C1" s="891"/>
      <c r="D1" s="891"/>
      <c r="E1" s="891"/>
      <c r="F1" s="891"/>
      <c r="G1" s="891"/>
      <c r="H1" s="891"/>
    </row>
    <row r="2" spans="2:8" ht="18.75">
      <c r="B2" s="168"/>
      <c r="C2" s="168"/>
      <c r="D2" s="168"/>
      <c r="E2" s="168"/>
      <c r="F2" s="168"/>
      <c r="G2" s="168"/>
      <c r="H2" s="168"/>
    </row>
    <row r="3" spans="2:8" ht="18.75">
      <c r="B3" s="168"/>
      <c r="C3" s="168"/>
      <c r="D3" s="168"/>
      <c r="E3" s="168"/>
      <c r="F3" s="168"/>
      <c r="G3" s="168"/>
      <c r="H3" s="168"/>
    </row>
    <row r="4" spans="1:9" ht="30.75" customHeight="1">
      <c r="A4" s="892" t="s">
        <v>484</v>
      </c>
      <c r="B4" s="892"/>
      <c r="C4" s="892"/>
      <c r="D4" s="892"/>
      <c r="E4" s="892"/>
      <c r="F4" s="892"/>
      <c r="G4" s="892"/>
      <c r="H4" s="892"/>
      <c r="I4" s="892"/>
    </row>
    <row r="5" spans="1:9" ht="30.75" customHeight="1">
      <c r="A5" s="362"/>
      <c r="B5" s="362" t="s">
        <v>476</v>
      </c>
      <c r="C5" s="362"/>
      <c r="D5" s="362" t="s">
        <v>477</v>
      </c>
      <c r="F5" s="362"/>
      <c r="G5" s="362"/>
      <c r="H5" s="362"/>
      <c r="I5" s="362"/>
    </row>
    <row r="6" spans="1:8" ht="18.75">
      <c r="A6" s="136"/>
      <c r="B6" s="137" t="s">
        <v>430</v>
      </c>
      <c r="C6" s="168"/>
      <c r="D6" s="367" t="s">
        <v>544</v>
      </c>
      <c r="G6" s="168"/>
      <c r="H6" s="168"/>
    </row>
    <row r="7" spans="1:8" ht="18.75">
      <c r="A7" s="136"/>
      <c r="B7" s="137" t="s">
        <v>261</v>
      </c>
      <c r="C7" s="168"/>
      <c r="D7" s="367" t="s">
        <v>545</v>
      </c>
      <c r="G7" s="168"/>
      <c r="H7" s="168"/>
    </row>
    <row r="8" spans="2:7" ht="18.75">
      <c r="B8" s="137" t="s">
        <v>172</v>
      </c>
      <c r="C8" s="136"/>
      <c r="D8" s="367"/>
      <c r="F8" s="135"/>
      <c r="G8" s="135"/>
    </row>
    <row r="9" spans="2:7" ht="18.75">
      <c r="B9" s="137" t="s">
        <v>175</v>
      </c>
      <c r="C9" s="136"/>
      <c r="D9" s="367"/>
      <c r="F9" s="135"/>
      <c r="G9" s="135"/>
    </row>
    <row r="10" spans="2:7" ht="18.75">
      <c r="B10" s="137" t="s">
        <v>194</v>
      </c>
      <c r="C10" s="136"/>
      <c r="D10" s="367" t="s">
        <v>478</v>
      </c>
      <c r="F10" s="135"/>
      <c r="G10" s="135"/>
    </row>
    <row r="11" spans="2:8" ht="18.75">
      <c r="B11" s="137" t="s">
        <v>479</v>
      </c>
      <c r="C11" s="135"/>
      <c r="D11" s="135"/>
      <c r="E11" s="367"/>
      <c r="F11" s="168"/>
      <c r="G11" s="168"/>
      <c r="H11" s="168"/>
    </row>
    <row r="12" spans="2:8" ht="18.75">
      <c r="B12" s="137" t="s">
        <v>173</v>
      </c>
      <c r="C12" s="135"/>
      <c r="D12" s="135"/>
      <c r="E12" s="367"/>
      <c r="F12" s="168"/>
      <c r="G12" s="168"/>
      <c r="H12" s="168"/>
    </row>
    <row r="13" spans="2:8" ht="18.75">
      <c r="B13" s="137"/>
      <c r="C13" s="135"/>
      <c r="D13" s="135"/>
      <c r="E13" s="136"/>
      <c r="F13" s="168"/>
      <c r="G13" s="168"/>
      <c r="H13" s="168"/>
    </row>
    <row r="14" spans="2:8" ht="18.75">
      <c r="B14" s="135"/>
      <c r="C14" s="135"/>
      <c r="D14" s="135"/>
      <c r="E14" s="135"/>
      <c r="F14" s="168"/>
      <c r="G14" s="168"/>
      <c r="H14" s="168"/>
    </row>
    <row r="15" spans="1:9" ht="33" customHeight="1">
      <c r="A15" s="892" t="s">
        <v>543</v>
      </c>
      <c r="B15" s="892"/>
      <c r="C15" s="892"/>
      <c r="D15" s="892"/>
      <c r="E15" s="892"/>
      <c r="F15" s="892"/>
      <c r="G15" s="892"/>
      <c r="H15" s="892"/>
      <c r="I15" s="892"/>
    </row>
    <row r="16" spans="2:4" ht="28.5" customHeight="1">
      <c r="B16" s="317"/>
      <c r="D16" s="137" t="s">
        <v>452</v>
      </c>
    </row>
    <row r="17" spans="2:4" ht="30" customHeight="1">
      <c r="B17" s="318"/>
      <c r="D17" s="137" t="s">
        <v>161</v>
      </c>
    </row>
  </sheetData>
  <sheetProtection sheet="1" objects="1" scenarios="1" selectLockedCells="1" selectUnlockedCells="1"/>
  <mergeCells count="3">
    <mergeCell ref="B1:H1"/>
    <mergeCell ref="A15:I15"/>
    <mergeCell ref="A4:I4"/>
  </mergeCells>
  <printOptions/>
  <pageMargins left="0.7" right="0.7" top="0.75" bottom="0.75" header="0.3" footer="0.3"/>
  <pageSetup fitToHeight="1" fitToWidth="1" orientation="portrait" scale="86"/>
  <headerFooter>
    <oddFooter>&amp;C&amp;"-,Regular"&amp;10&amp;K000000&amp;A&amp;"Times,Regular"&amp;K000000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00B050"/>
    <pageSetUpPr fitToPage="1"/>
  </sheetPr>
  <dimension ref="A1:AJ183"/>
  <sheetViews>
    <sheetView zoomScalePageLayoutView="0" workbookViewId="0" topLeftCell="A22">
      <selection activeCell="K39" sqref="K39"/>
    </sheetView>
  </sheetViews>
  <sheetFormatPr defaultColWidth="9.09765625" defaultRowHeight="15"/>
  <cols>
    <col min="1" max="1" width="9.296875" style="395" customWidth="1"/>
    <col min="2" max="2" width="7.69921875" style="395" customWidth="1"/>
    <col min="3" max="3" width="9.296875" style="395" customWidth="1"/>
    <col min="4" max="4" width="8.69921875" style="395" customWidth="1"/>
    <col min="5" max="5" width="8" style="395" customWidth="1"/>
    <col min="6" max="8" width="5.69921875" style="395" customWidth="1"/>
    <col min="9" max="10" width="6.296875" style="395" customWidth="1"/>
    <col min="11" max="11" width="10.296875" style="395" customWidth="1"/>
    <col min="12" max="13" width="6.296875" style="395" customWidth="1"/>
    <col min="14" max="14" width="8.296875" style="395" customWidth="1"/>
    <col min="15" max="20" width="6.296875" style="395" customWidth="1"/>
    <col min="21" max="25" width="6.8984375" style="395" customWidth="1"/>
    <col min="26" max="26" width="2" style="395" customWidth="1"/>
    <col min="27" max="32" width="6.8984375" style="395" customWidth="1"/>
    <col min="33" max="16384" width="9.09765625" style="395" customWidth="1"/>
  </cols>
  <sheetData>
    <row r="1" spans="1:8" ht="15">
      <c r="A1" s="393"/>
      <c r="B1" s="393"/>
      <c r="C1" s="394"/>
      <c r="D1" s="393"/>
      <c r="E1" s="393"/>
      <c r="G1" s="396"/>
      <c r="H1" s="397"/>
    </row>
    <row r="2" spans="1:32" ht="18.75">
      <c r="A2" s="940" t="s">
        <v>284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2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</row>
    <row r="3" spans="1:32" ht="19.5" thickBo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</row>
    <row r="4" spans="1:32" ht="19.5" thickBot="1">
      <c r="A4" s="956" t="s">
        <v>276</v>
      </c>
      <c r="B4" s="957"/>
      <c r="C4" s="957"/>
      <c r="D4" s="957"/>
      <c r="E4" s="958"/>
      <c r="F4" s="948" t="s">
        <v>91</v>
      </c>
      <c r="G4" s="949"/>
      <c r="H4" s="399"/>
      <c r="I4" s="399"/>
      <c r="J4" s="400"/>
      <c r="K4" s="401" t="s">
        <v>427</v>
      </c>
      <c r="L4" s="399"/>
      <c r="M4" s="399"/>
      <c r="N4" s="399"/>
      <c r="O4" s="399"/>
      <c r="P4" s="399"/>
      <c r="Q4" s="399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</row>
    <row r="5" spans="1:32" ht="18.75">
      <c r="A5" s="393" t="s">
        <v>209</v>
      </c>
      <c r="B5" s="402"/>
      <c r="C5" s="403"/>
      <c r="E5" s="404">
        <v>71400</v>
      </c>
      <c r="F5" s="954">
        <v>2022</v>
      </c>
      <c r="G5" s="955"/>
      <c r="H5" s="399"/>
      <c r="I5" s="399"/>
      <c r="J5" s="405"/>
      <c r="K5" s="401" t="s">
        <v>428</v>
      </c>
      <c r="L5" s="399"/>
      <c r="M5" s="399"/>
      <c r="N5" s="399"/>
      <c r="O5" s="399"/>
      <c r="P5" s="399"/>
      <c r="Q5" s="399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</row>
    <row r="6" spans="1:32" ht="18.75">
      <c r="A6" s="393" t="s">
        <v>208</v>
      </c>
      <c r="B6" s="402"/>
      <c r="C6" s="403"/>
      <c r="E6" s="406">
        <v>142800</v>
      </c>
      <c r="F6" s="950">
        <v>2022</v>
      </c>
      <c r="G6" s="951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</row>
    <row r="7" spans="1:32" ht="18.75">
      <c r="A7" s="393" t="s">
        <v>149</v>
      </c>
      <c r="B7" s="402"/>
      <c r="C7" s="403"/>
      <c r="E7" s="372">
        <v>0.3</v>
      </c>
      <c r="F7" s="952"/>
      <c r="G7" s="953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</row>
    <row r="8" spans="1:32" ht="19.5" thickBot="1">
      <c r="A8" s="393"/>
      <c r="B8" s="393"/>
      <c r="C8" s="407"/>
      <c r="D8" s="393"/>
      <c r="E8" s="393"/>
      <c r="G8" s="396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</row>
    <row r="9" spans="1:18" ht="15.75" thickBot="1">
      <c r="A9" s="943" t="s">
        <v>210</v>
      </c>
      <c r="B9" s="944"/>
      <c r="C9" s="944"/>
      <c r="D9" s="944"/>
      <c r="E9" s="945"/>
      <c r="G9" s="396"/>
      <c r="I9" s="956" t="s">
        <v>481</v>
      </c>
      <c r="J9" s="957"/>
      <c r="K9" s="957"/>
      <c r="L9" s="957"/>
      <c r="M9" s="957"/>
      <c r="N9" s="957"/>
      <c r="O9" s="957"/>
      <c r="P9" s="957"/>
      <c r="Q9" s="957"/>
      <c r="R9" s="959"/>
    </row>
    <row r="10" spans="1:18" ht="15">
      <c r="A10" s="965" t="s">
        <v>91</v>
      </c>
      <c r="B10" s="966"/>
      <c r="C10" s="963">
        <v>43281</v>
      </c>
      <c r="D10" s="964"/>
      <c r="E10" s="408"/>
      <c r="G10" s="396"/>
      <c r="I10" s="409" t="s">
        <v>91</v>
      </c>
      <c r="J10" s="410"/>
      <c r="K10" s="411">
        <v>43232</v>
      </c>
      <c r="L10" s="410"/>
      <c r="M10" s="410"/>
      <c r="N10" s="410"/>
      <c r="O10" s="410"/>
      <c r="P10" s="410"/>
      <c r="Q10" s="410"/>
      <c r="R10" s="412"/>
    </row>
    <row r="11" spans="1:36" ht="15.75">
      <c r="A11" s="413">
        <v>0</v>
      </c>
      <c r="B11" s="414">
        <v>1</v>
      </c>
      <c r="C11" s="414">
        <v>2</v>
      </c>
      <c r="D11" s="414">
        <v>3</v>
      </c>
      <c r="E11" s="415">
        <v>4</v>
      </c>
      <c r="G11" s="396"/>
      <c r="I11" s="967" t="s">
        <v>150</v>
      </c>
      <c r="J11" s="968"/>
      <c r="K11" s="968"/>
      <c r="L11" s="968"/>
      <c r="M11" s="416" t="s">
        <v>92</v>
      </c>
      <c r="N11" s="417">
        <v>0</v>
      </c>
      <c r="O11" s="417">
        <v>1</v>
      </c>
      <c r="P11" s="417">
        <v>2</v>
      </c>
      <c r="Q11" s="417">
        <v>3</v>
      </c>
      <c r="R11" s="415">
        <v>4</v>
      </c>
      <c r="AJ11" s="49"/>
    </row>
    <row r="12" spans="1:18" ht="15">
      <c r="A12" s="418">
        <v>1846</v>
      </c>
      <c r="B12" s="419">
        <v>2225</v>
      </c>
      <c r="C12" s="419">
        <v>2729</v>
      </c>
      <c r="D12" s="419">
        <v>3607</v>
      </c>
      <c r="E12" s="420">
        <v>4294</v>
      </c>
      <c r="G12" s="396"/>
      <c r="I12" s="967" t="s">
        <v>480</v>
      </c>
      <c r="J12" s="968"/>
      <c r="K12" s="968"/>
      <c r="L12" s="968"/>
      <c r="M12" s="421">
        <v>0.75</v>
      </c>
      <c r="N12" s="422">
        <v>1</v>
      </c>
      <c r="O12" s="422">
        <v>2</v>
      </c>
      <c r="P12" s="422">
        <f>P11*1.5</f>
        <v>3</v>
      </c>
      <c r="Q12" s="422">
        <v>4</v>
      </c>
      <c r="R12" s="423">
        <v>5</v>
      </c>
    </row>
    <row r="13" spans="1:36" ht="16.5" thickBot="1">
      <c r="A13" s="424" t="s">
        <v>277</v>
      </c>
      <c r="B13" s="960" t="s">
        <v>225</v>
      </c>
      <c r="C13" s="961"/>
      <c r="D13" s="961"/>
      <c r="E13" s="962"/>
      <c r="G13" s="396"/>
      <c r="I13" s="927"/>
      <c r="J13" s="928"/>
      <c r="K13" s="928"/>
      <c r="L13" s="928"/>
      <c r="M13" s="425"/>
      <c r="N13" s="425"/>
      <c r="O13" s="425"/>
      <c r="P13" s="425"/>
      <c r="Q13" s="425"/>
      <c r="R13" s="426"/>
      <c r="S13" s="427"/>
      <c r="AJ13" s="49"/>
    </row>
    <row r="14" spans="1:19" ht="16.5" thickBot="1">
      <c r="A14" s="393"/>
      <c r="B14" s="393"/>
      <c r="C14" s="407"/>
      <c r="D14" s="393"/>
      <c r="E14" s="393"/>
      <c r="G14" s="396"/>
      <c r="I14" s="428"/>
      <c r="M14" s="908" t="s">
        <v>100</v>
      </c>
      <c r="N14" s="908"/>
      <c r="O14" s="908"/>
      <c r="P14" s="908"/>
      <c r="Q14" s="908"/>
      <c r="R14" s="909"/>
      <c r="S14" s="427"/>
    </row>
    <row r="15" spans="1:19" ht="15.75">
      <c r="A15" s="943" t="s">
        <v>429</v>
      </c>
      <c r="B15" s="944"/>
      <c r="C15" s="944"/>
      <c r="D15" s="944"/>
      <c r="E15" s="944"/>
      <c r="F15" s="945"/>
      <c r="I15" s="428"/>
      <c r="K15" s="929">
        <v>0.2</v>
      </c>
      <c r="L15" s="930"/>
      <c r="M15" s="368">
        <f>N15*0.75</f>
        <v>374.25</v>
      </c>
      <c r="N15" s="368">
        <v>499</v>
      </c>
      <c r="O15" s="368">
        <v>571</v>
      </c>
      <c r="P15" s="368">
        <v>643</v>
      </c>
      <c r="Q15" s="368">
        <v>714</v>
      </c>
      <c r="R15" s="369">
        <v>771</v>
      </c>
      <c r="S15" s="427"/>
    </row>
    <row r="16" spans="1:19" ht="15.75">
      <c r="A16" s="429" t="s">
        <v>91</v>
      </c>
      <c r="B16" s="430"/>
      <c r="C16" s="431">
        <v>2022</v>
      </c>
      <c r="D16" s="432"/>
      <c r="E16" s="433"/>
      <c r="F16" s="434"/>
      <c r="I16" s="428"/>
      <c r="K16" s="929">
        <v>0.3</v>
      </c>
      <c r="L16" s="930"/>
      <c r="M16" s="368">
        <f>N16*0.75</f>
        <v>561.75</v>
      </c>
      <c r="N16" s="368">
        <v>749</v>
      </c>
      <c r="O16" s="368">
        <v>856</v>
      </c>
      <c r="P16" s="368">
        <v>963</v>
      </c>
      <c r="Q16" s="368">
        <v>1071</v>
      </c>
      <c r="R16" s="369">
        <v>1156</v>
      </c>
      <c r="S16" s="427"/>
    </row>
    <row r="17" spans="1:19" ht="15.75">
      <c r="A17" s="435"/>
      <c r="B17" s="436"/>
      <c r="C17" s="414" t="s">
        <v>280</v>
      </c>
      <c r="D17" s="414" t="s">
        <v>279</v>
      </c>
      <c r="E17" s="437"/>
      <c r="F17" s="438"/>
      <c r="I17" s="428"/>
      <c r="K17" s="929">
        <v>0.5</v>
      </c>
      <c r="L17" s="930"/>
      <c r="M17" s="368">
        <f>N17*0.75</f>
        <v>936.75</v>
      </c>
      <c r="N17" s="368">
        <v>1249</v>
      </c>
      <c r="O17" s="368">
        <v>1428</v>
      </c>
      <c r="P17" s="368">
        <v>1606</v>
      </c>
      <c r="Q17" s="368">
        <v>1785</v>
      </c>
      <c r="R17" s="369">
        <v>1927</v>
      </c>
      <c r="S17" s="427"/>
    </row>
    <row r="18" spans="1:19" ht="15.75">
      <c r="A18" s="435" t="s">
        <v>278</v>
      </c>
      <c r="B18" s="439"/>
      <c r="C18" s="440">
        <v>6825</v>
      </c>
      <c r="D18" s="441">
        <v>7035</v>
      </c>
      <c r="F18" s="442"/>
      <c r="I18" s="428"/>
      <c r="K18" s="946">
        <v>0.6</v>
      </c>
      <c r="L18" s="947"/>
      <c r="M18" s="370">
        <f>N18*0.75</f>
        <v>1124.25</v>
      </c>
      <c r="N18" s="370">
        <v>1499</v>
      </c>
      <c r="O18" s="370">
        <v>1713</v>
      </c>
      <c r="P18" s="370">
        <v>1927</v>
      </c>
      <c r="Q18" s="370">
        <v>2142</v>
      </c>
      <c r="R18" s="371">
        <v>2313</v>
      </c>
      <c r="S18" s="427"/>
    </row>
    <row r="19" spans="1:18" ht="30.75" customHeight="1" thickBot="1">
      <c r="A19" s="933" t="s">
        <v>474</v>
      </c>
      <c r="B19" s="934"/>
      <c r="C19" s="443">
        <v>6930</v>
      </c>
      <c r="D19" s="444">
        <v>7140</v>
      </c>
      <c r="E19" s="445"/>
      <c r="F19" s="446"/>
      <c r="I19" s="919" t="s">
        <v>499</v>
      </c>
      <c r="J19" s="920"/>
      <c r="K19" s="920"/>
      <c r="L19" s="920"/>
      <c r="M19" s="920"/>
      <c r="N19" s="920"/>
      <c r="O19" s="920"/>
      <c r="P19" s="920"/>
      <c r="Q19" s="920"/>
      <c r="R19" s="921"/>
    </row>
    <row r="20" spans="1:18" ht="52.5" customHeight="1" thickBot="1">
      <c r="A20" s="424" t="s">
        <v>277</v>
      </c>
      <c r="B20" s="935" t="s">
        <v>475</v>
      </c>
      <c r="C20" s="936"/>
      <c r="D20" s="936"/>
      <c r="E20" s="936"/>
      <c r="F20" s="937"/>
      <c r="I20" s="447" t="s">
        <v>482</v>
      </c>
      <c r="J20" s="916" t="s">
        <v>515</v>
      </c>
      <c r="K20" s="917"/>
      <c r="L20" s="917"/>
      <c r="M20" s="917"/>
      <c r="N20" s="917"/>
      <c r="O20" s="917"/>
      <c r="P20" s="917"/>
      <c r="Q20" s="917"/>
      <c r="R20" s="918"/>
    </row>
    <row r="21" spans="1:6" ht="15">
      <c r="A21" s="943" t="s">
        <v>282</v>
      </c>
      <c r="B21" s="944"/>
      <c r="C21" s="944"/>
      <c r="D21" s="944"/>
      <c r="E21" s="944"/>
      <c r="F21" s="945"/>
    </row>
    <row r="22" spans="1:6" ht="15">
      <c r="A22" s="429" t="s">
        <v>91</v>
      </c>
      <c r="B22" s="448"/>
      <c r="C22" s="449" t="s">
        <v>281</v>
      </c>
      <c r="D22" s="432"/>
      <c r="E22" s="938"/>
      <c r="F22" s="939"/>
    </row>
    <row r="23" spans="1:10" ht="15">
      <c r="A23" s="435"/>
      <c r="B23" s="450"/>
      <c r="C23" s="414" t="s">
        <v>280</v>
      </c>
      <c r="D23" s="414" t="s">
        <v>279</v>
      </c>
      <c r="E23" s="437"/>
      <c r="F23" s="438"/>
      <c r="I23" s="393"/>
      <c r="J23" s="393"/>
    </row>
    <row r="24" spans="1:10" ht="15">
      <c r="A24" s="435" t="s">
        <v>283</v>
      </c>
      <c r="B24" s="451"/>
      <c r="C24" s="440">
        <v>10000</v>
      </c>
      <c r="D24" s="440">
        <v>12000</v>
      </c>
      <c r="F24" s="442"/>
      <c r="I24" s="393"/>
      <c r="J24" s="393"/>
    </row>
    <row r="25" spans="1:18" ht="15">
      <c r="A25" s="452" t="s">
        <v>1</v>
      </c>
      <c r="B25" s="453"/>
      <c r="C25" s="440">
        <v>12000</v>
      </c>
      <c r="D25" s="440">
        <v>14000</v>
      </c>
      <c r="F25" s="442"/>
      <c r="K25" s="373"/>
      <c r="L25" s="373"/>
      <c r="M25" s="373"/>
      <c r="N25" s="374"/>
      <c r="O25" s="374"/>
      <c r="P25" s="374"/>
      <c r="Q25" s="374"/>
      <c r="R25" s="374"/>
    </row>
    <row r="26" spans="1:6" ht="19.5" customHeight="1" thickBot="1">
      <c r="A26" s="424" t="s">
        <v>277</v>
      </c>
      <c r="B26" s="935"/>
      <c r="C26" s="936"/>
      <c r="D26" s="936"/>
      <c r="E26" s="936"/>
      <c r="F26" s="937"/>
    </row>
    <row r="27" ht="15.75" thickBot="1"/>
    <row r="28" spans="1:20" ht="16.5" customHeight="1">
      <c r="A28" s="910" t="s">
        <v>501</v>
      </c>
      <c r="B28" s="911"/>
      <c r="C28" s="911"/>
      <c r="D28" s="911"/>
      <c r="E28" s="911"/>
      <c r="F28" s="911"/>
      <c r="G28" s="911"/>
      <c r="H28" s="911"/>
      <c r="I28" s="912"/>
      <c r="K28" s="910" t="s">
        <v>514</v>
      </c>
      <c r="L28" s="911"/>
      <c r="M28" s="911"/>
      <c r="N28" s="911"/>
      <c r="O28" s="911"/>
      <c r="P28" s="911"/>
      <c r="Q28" s="911"/>
      <c r="R28" s="911"/>
      <c r="S28" s="911"/>
      <c r="T28" s="912"/>
    </row>
    <row r="29" spans="1:20" ht="22.5" customHeight="1" thickBot="1">
      <c r="A29" s="924" t="s">
        <v>508</v>
      </c>
      <c r="B29" s="925"/>
      <c r="C29" s="925"/>
      <c r="D29" s="925"/>
      <c r="E29" s="925"/>
      <c r="F29" s="925"/>
      <c r="G29" s="925"/>
      <c r="H29" s="925"/>
      <c r="I29" s="926"/>
      <c r="K29" s="895" t="s">
        <v>546</v>
      </c>
      <c r="L29" s="896"/>
      <c r="M29" s="896"/>
      <c r="N29" s="896"/>
      <c r="O29" s="896"/>
      <c r="P29" s="896"/>
      <c r="Q29" s="896"/>
      <c r="R29" s="896"/>
      <c r="S29" s="896"/>
      <c r="T29" s="897"/>
    </row>
    <row r="30" spans="1:20" ht="33" thickBot="1">
      <c r="A30" s="922" t="s">
        <v>447</v>
      </c>
      <c r="B30" s="923"/>
      <c r="C30" s="454" t="s">
        <v>507</v>
      </c>
      <c r="D30" s="455" t="s">
        <v>92</v>
      </c>
      <c r="E30" s="456">
        <v>0</v>
      </c>
      <c r="F30" s="456">
        <v>1</v>
      </c>
      <c r="G30" s="456">
        <v>2</v>
      </c>
      <c r="H30" s="456">
        <v>3</v>
      </c>
      <c r="I30" s="457">
        <v>4</v>
      </c>
      <c r="K30" s="458" t="s">
        <v>509</v>
      </c>
      <c r="L30" s="898" t="s">
        <v>447</v>
      </c>
      <c r="M30" s="899"/>
      <c r="N30" s="459" t="s">
        <v>507</v>
      </c>
      <c r="O30" s="460" t="s">
        <v>92</v>
      </c>
      <c r="P30" s="461">
        <v>0</v>
      </c>
      <c r="Q30" s="461">
        <v>1</v>
      </c>
      <c r="R30" s="461">
        <v>2</v>
      </c>
      <c r="S30" s="461">
        <v>3</v>
      </c>
      <c r="T30" s="462">
        <v>4</v>
      </c>
    </row>
    <row r="31" spans="1:20" ht="15">
      <c r="A31" s="915" t="s">
        <v>95</v>
      </c>
      <c r="B31" s="901"/>
      <c r="C31" s="463" t="s">
        <v>93</v>
      </c>
      <c r="D31" s="385">
        <v>3</v>
      </c>
      <c r="E31" s="386">
        <v>4</v>
      </c>
      <c r="F31" s="386">
        <v>5</v>
      </c>
      <c r="G31" s="387">
        <v>7</v>
      </c>
      <c r="H31" s="386">
        <v>9</v>
      </c>
      <c r="I31" s="388">
        <v>11</v>
      </c>
      <c r="K31" s="513"/>
      <c r="L31" s="900" t="s">
        <v>95</v>
      </c>
      <c r="M31" s="901"/>
      <c r="N31" s="463" t="s">
        <v>93</v>
      </c>
      <c r="O31" s="386">
        <f>IF($K31="yes",D31,0)</f>
        <v>0</v>
      </c>
      <c r="P31" s="386">
        <f aca="true" t="shared" si="0" ref="P31:P41">IF($K31="yes",E31,0)</f>
        <v>0</v>
      </c>
      <c r="Q31" s="386">
        <f aca="true" t="shared" si="1" ref="Q31:Q41">IF($K31="yes",F31,0)</f>
        <v>0</v>
      </c>
      <c r="R31" s="386">
        <f aca="true" t="shared" si="2" ref="R31:R41">IF($K31="yes",G31,0)</f>
        <v>0</v>
      </c>
      <c r="S31" s="386">
        <f aca="true" t="shared" si="3" ref="S31:S41">IF($K31="yes",H31,0)</f>
        <v>0</v>
      </c>
      <c r="T31" s="388">
        <f aca="true" t="shared" si="4" ref="T31:T41">IF($K31="yes",I31,0)</f>
        <v>0</v>
      </c>
    </row>
    <row r="32" spans="1:20" ht="15">
      <c r="A32" s="914"/>
      <c r="B32" s="903"/>
      <c r="C32" s="464" t="s">
        <v>502</v>
      </c>
      <c r="D32" s="383">
        <v>7</v>
      </c>
      <c r="E32" s="319">
        <v>8</v>
      </c>
      <c r="F32" s="319">
        <v>9</v>
      </c>
      <c r="G32" s="192">
        <v>16</v>
      </c>
      <c r="H32" s="319">
        <v>21</v>
      </c>
      <c r="I32" s="320">
        <v>26</v>
      </c>
      <c r="K32" s="513" t="s">
        <v>510</v>
      </c>
      <c r="L32" s="902"/>
      <c r="M32" s="903"/>
      <c r="N32" s="464" t="s">
        <v>502</v>
      </c>
      <c r="O32" s="319">
        <f aca="true" t="shared" si="5" ref="O32:O41">IF($K32="yes",D32,0)</f>
        <v>0</v>
      </c>
      <c r="P32" s="319">
        <f t="shared" si="0"/>
        <v>0</v>
      </c>
      <c r="Q32" s="319">
        <f t="shared" si="1"/>
        <v>0</v>
      </c>
      <c r="R32" s="319">
        <f t="shared" si="2"/>
        <v>0</v>
      </c>
      <c r="S32" s="319">
        <f t="shared" si="3"/>
        <v>0</v>
      </c>
      <c r="T32" s="320">
        <f t="shared" si="4"/>
        <v>0</v>
      </c>
    </row>
    <row r="33" spans="1:20" ht="15">
      <c r="A33" s="913" t="s">
        <v>94</v>
      </c>
      <c r="B33" s="905"/>
      <c r="C33" s="465" t="s">
        <v>93</v>
      </c>
      <c r="D33" s="383">
        <v>25</v>
      </c>
      <c r="E33" s="319">
        <v>29</v>
      </c>
      <c r="F33" s="319">
        <v>35</v>
      </c>
      <c r="G33" s="192">
        <v>39</v>
      </c>
      <c r="H33" s="319">
        <v>42</v>
      </c>
      <c r="I33" s="320">
        <v>46</v>
      </c>
      <c r="K33" s="513" t="s">
        <v>510</v>
      </c>
      <c r="L33" s="904" t="s">
        <v>94</v>
      </c>
      <c r="M33" s="905"/>
      <c r="N33" s="465" t="s">
        <v>93</v>
      </c>
      <c r="O33" s="319">
        <f t="shared" si="5"/>
        <v>0</v>
      </c>
      <c r="P33" s="319">
        <f t="shared" si="0"/>
        <v>0</v>
      </c>
      <c r="Q33" s="319">
        <f t="shared" si="1"/>
        <v>0</v>
      </c>
      <c r="R33" s="319">
        <f t="shared" si="2"/>
        <v>0</v>
      </c>
      <c r="S33" s="319">
        <f t="shared" si="3"/>
        <v>0</v>
      </c>
      <c r="T33" s="320">
        <f t="shared" si="4"/>
        <v>0</v>
      </c>
    </row>
    <row r="34" spans="1:20" ht="15">
      <c r="A34" s="914"/>
      <c r="B34" s="903"/>
      <c r="C34" s="464" t="s">
        <v>502</v>
      </c>
      <c r="D34" s="383">
        <v>26</v>
      </c>
      <c r="E34" s="319">
        <v>31</v>
      </c>
      <c r="F34" s="319">
        <v>36</v>
      </c>
      <c r="G34" s="192">
        <v>44</v>
      </c>
      <c r="H34" s="319">
        <v>52</v>
      </c>
      <c r="I34" s="320">
        <v>61</v>
      </c>
      <c r="K34" s="513" t="s">
        <v>510</v>
      </c>
      <c r="L34" s="902"/>
      <c r="M34" s="903"/>
      <c r="N34" s="464" t="s">
        <v>502</v>
      </c>
      <c r="O34" s="319">
        <f t="shared" si="5"/>
        <v>0</v>
      </c>
      <c r="P34" s="319">
        <f t="shared" si="0"/>
        <v>0</v>
      </c>
      <c r="Q34" s="319">
        <f t="shared" si="1"/>
        <v>0</v>
      </c>
      <c r="R34" s="319">
        <f t="shared" si="2"/>
        <v>0</v>
      </c>
      <c r="S34" s="319">
        <f t="shared" si="3"/>
        <v>0</v>
      </c>
      <c r="T34" s="320">
        <f t="shared" si="4"/>
        <v>0</v>
      </c>
    </row>
    <row r="35" spans="1:20" ht="15">
      <c r="A35" s="913" t="s">
        <v>96</v>
      </c>
      <c r="B35" s="905"/>
      <c r="C35" s="465" t="s">
        <v>93</v>
      </c>
      <c r="D35" s="383">
        <v>9</v>
      </c>
      <c r="E35" s="319">
        <v>11</v>
      </c>
      <c r="F35" s="319">
        <v>12</v>
      </c>
      <c r="G35" s="192">
        <v>18</v>
      </c>
      <c r="H35" s="319">
        <v>25</v>
      </c>
      <c r="I35" s="320">
        <v>32</v>
      </c>
      <c r="K35" s="513" t="s">
        <v>510</v>
      </c>
      <c r="L35" s="904" t="s">
        <v>96</v>
      </c>
      <c r="M35" s="905"/>
      <c r="N35" s="465" t="s">
        <v>93</v>
      </c>
      <c r="O35" s="319">
        <f t="shared" si="5"/>
        <v>0</v>
      </c>
      <c r="P35" s="319">
        <f t="shared" si="0"/>
        <v>0</v>
      </c>
      <c r="Q35" s="319">
        <f t="shared" si="1"/>
        <v>0</v>
      </c>
      <c r="R35" s="319">
        <f t="shared" si="2"/>
        <v>0</v>
      </c>
      <c r="S35" s="319">
        <f t="shared" si="3"/>
        <v>0</v>
      </c>
      <c r="T35" s="320">
        <f t="shared" si="4"/>
        <v>0</v>
      </c>
    </row>
    <row r="36" spans="1:20" ht="15">
      <c r="A36" s="914"/>
      <c r="B36" s="903"/>
      <c r="C36" s="464" t="s">
        <v>502</v>
      </c>
      <c r="D36" s="383">
        <v>20</v>
      </c>
      <c r="E36" s="319">
        <v>23</v>
      </c>
      <c r="F36" s="319">
        <v>30</v>
      </c>
      <c r="G36" s="192">
        <v>41</v>
      </c>
      <c r="H36" s="319">
        <v>50</v>
      </c>
      <c r="I36" s="320">
        <v>59</v>
      </c>
      <c r="K36" s="513" t="s">
        <v>510</v>
      </c>
      <c r="L36" s="902"/>
      <c r="M36" s="903"/>
      <c r="N36" s="464" t="s">
        <v>502</v>
      </c>
      <c r="O36" s="319">
        <f t="shared" si="5"/>
        <v>0</v>
      </c>
      <c r="P36" s="319">
        <f t="shared" si="0"/>
        <v>0</v>
      </c>
      <c r="Q36" s="319">
        <f t="shared" si="1"/>
        <v>0</v>
      </c>
      <c r="R36" s="319">
        <f t="shared" si="2"/>
        <v>0</v>
      </c>
      <c r="S36" s="319">
        <f t="shared" si="3"/>
        <v>0</v>
      </c>
      <c r="T36" s="320">
        <f t="shared" si="4"/>
        <v>0</v>
      </c>
    </row>
    <row r="37" spans="1:20" ht="15.75" customHeight="1">
      <c r="A37" s="932" t="s">
        <v>503</v>
      </c>
      <c r="B37" s="907"/>
      <c r="C37" s="466" t="s">
        <v>502</v>
      </c>
      <c r="D37" s="383">
        <v>27</v>
      </c>
      <c r="E37" s="319">
        <v>32</v>
      </c>
      <c r="F37" s="319">
        <v>38</v>
      </c>
      <c r="G37" s="192">
        <v>54</v>
      </c>
      <c r="H37" s="319">
        <v>73</v>
      </c>
      <c r="I37" s="320">
        <v>93</v>
      </c>
      <c r="K37" s="513" t="s">
        <v>510</v>
      </c>
      <c r="L37" s="906" t="s">
        <v>503</v>
      </c>
      <c r="M37" s="907"/>
      <c r="N37" s="466" t="s">
        <v>502</v>
      </c>
      <c r="O37" s="319">
        <f t="shared" si="5"/>
        <v>0</v>
      </c>
      <c r="P37" s="319">
        <f t="shared" si="0"/>
        <v>0</v>
      </c>
      <c r="Q37" s="319">
        <f t="shared" si="1"/>
        <v>0</v>
      </c>
      <c r="R37" s="319">
        <f t="shared" si="2"/>
        <v>0</v>
      </c>
      <c r="S37" s="319">
        <f t="shared" si="3"/>
        <v>0</v>
      </c>
      <c r="T37" s="320">
        <f t="shared" si="4"/>
        <v>0</v>
      </c>
    </row>
    <row r="38" spans="1:20" ht="15.75" customHeight="1">
      <c r="A38" s="932" t="s">
        <v>504</v>
      </c>
      <c r="B38" s="906"/>
      <c r="C38" s="907"/>
      <c r="D38" s="383">
        <v>73</v>
      </c>
      <c r="E38" s="319">
        <v>86</v>
      </c>
      <c r="F38" s="319">
        <v>90</v>
      </c>
      <c r="G38" s="192">
        <v>115</v>
      </c>
      <c r="H38" s="319">
        <v>140</v>
      </c>
      <c r="I38" s="320">
        <v>167</v>
      </c>
      <c r="K38" s="513" t="s">
        <v>510</v>
      </c>
      <c r="L38" s="906" t="s">
        <v>504</v>
      </c>
      <c r="M38" s="906"/>
      <c r="N38" s="907"/>
      <c r="O38" s="319">
        <f t="shared" si="5"/>
        <v>0</v>
      </c>
      <c r="P38" s="319">
        <f t="shared" si="0"/>
        <v>0</v>
      </c>
      <c r="Q38" s="319">
        <f t="shared" si="1"/>
        <v>0</v>
      </c>
      <c r="R38" s="319">
        <f t="shared" si="2"/>
        <v>0</v>
      </c>
      <c r="S38" s="319">
        <f t="shared" si="3"/>
        <v>0</v>
      </c>
      <c r="T38" s="320">
        <f t="shared" si="4"/>
        <v>0</v>
      </c>
    </row>
    <row r="39" spans="1:20" ht="15">
      <c r="A39" s="932" t="s">
        <v>212</v>
      </c>
      <c r="B39" s="906"/>
      <c r="C39" s="907"/>
      <c r="D39" s="383">
        <v>53</v>
      </c>
      <c r="E39" s="319">
        <v>53</v>
      </c>
      <c r="F39" s="319">
        <v>53</v>
      </c>
      <c r="G39" s="192">
        <v>53</v>
      </c>
      <c r="H39" s="319">
        <v>92</v>
      </c>
      <c r="I39" s="320">
        <v>92</v>
      </c>
      <c r="K39" s="513" t="s">
        <v>146</v>
      </c>
      <c r="L39" s="906" t="s">
        <v>212</v>
      </c>
      <c r="M39" s="906"/>
      <c r="N39" s="907"/>
      <c r="O39" s="319">
        <f t="shared" si="5"/>
        <v>0</v>
      </c>
      <c r="P39" s="319">
        <f t="shared" si="0"/>
        <v>0</v>
      </c>
      <c r="Q39" s="319">
        <f t="shared" si="1"/>
        <v>0</v>
      </c>
      <c r="R39" s="319">
        <f t="shared" si="2"/>
        <v>0</v>
      </c>
      <c r="S39" s="319">
        <f t="shared" si="3"/>
        <v>0</v>
      </c>
      <c r="T39" s="320">
        <f t="shared" si="4"/>
        <v>0</v>
      </c>
    </row>
    <row r="40" spans="1:20" ht="15">
      <c r="A40" s="932" t="s">
        <v>505</v>
      </c>
      <c r="B40" s="906"/>
      <c r="C40" s="907"/>
      <c r="D40" s="383">
        <v>18</v>
      </c>
      <c r="E40" s="319">
        <v>18</v>
      </c>
      <c r="F40" s="319">
        <v>18</v>
      </c>
      <c r="G40" s="319">
        <v>18</v>
      </c>
      <c r="H40" s="319">
        <v>18</v>
      </c>
      <c r="I40" s="320">
        <v>18</v>
      </c>
      <c r="K40" s="513" t="s">
        <v>510</v>
      </c>
      <c r="L40" s="906" t="s">
        <v>505</v>
      </c>
      <c r="M40" s="906"/>
      <c r="N40" s="907"/>
      <c r="O40" s="319">
        <f t="shared" si="5"/>
        <v>0</v>
      </c>
      <c r="P40" s="319">
        <f t="shared" si="0"/>
        <v>0</v>
      </c>
      <c r="Q40" s="319">
        <f t="shared" si="1"/>
        <v>0</v>
      </c>
      <c r="R40" s="319">
        <f t="shared" si="2"/>
        <v>0</v>
      </c>
      <c r="S40" s="319">
        <f t="shared" si="3"/>
        <v>0</v>
      </c>
      <c r="T40" s="320">
        <f t="shared" si="4"/>
        <v>0</v>
      </c>
    </row>
    <row r="41" spans="1:20" ht="15.75" thickBot="1">
      <c r="A41" s="931" t="s">
        <v>506</v>
      </c>
      <c r="B41" s="893"/>
      <c r="C41" s="894"/>
      <c r="D41" s="384">
        <v>25</v>
      </c>
      <c r="E41" s="321">
        <v>25</v>
      </c>
      <c r="F41" s="321">
        <v>25</v>
      </c>
      <c r="G41" s="193">
        <v>25</v>
      </c>
      <c r="H41" s="321">
        <v>25</v>
      </c>
      <c r="I41" s="322">
        <v>25</v>
      </c>
      <c r="K41" s="513" t="s">
        <v>510</v>
      </c>
      <c r="L41" s="893" t="s">
        <v>506</v>
      </c>
      <c r="M41" s="893"/>
      <c r="N41" s="894"/>
      <c r="O41" s="321">
        <f t="shared" si="5"/>
        <v>0</v>
      </c>
      <c r="P41" s="321">
        <f t="shared" si="0"/>
        <v>0</v>
      </c>
      <c r="Q41" s="321">
        <f t="shared" si="1"/>
        <v>0</v>
      </c>
      <c r="R41" s="321">
        <f t="shared" si="2"/>
        <v>0</v>
      </c>
      <c r="S41" s="321">
        <f t="shared" si="3"/>
        <v>0</v>
      </c>
      <c r="T41" s="322">
        <f t="shared" si="4"/>
        <v>0</v>
      </c>
    </row>
    <row r="42" spans="9:20" ht="15">
      <c r="I42" s="410"/>
      <c r="K42" s="467" t="s">
        <v>511</v>
      </c>
      <c r="L42" s="395" t="s">
        <v>511</v>
      </c>
      <c r="O42" s="468">
        <f aca="true" t="shared" si="6" ref="O42:T42">SUM(O31:O41)</f>
        <v>0</v>
      </c>
      <c r="P42" s="468">
        <f t="shared" si="6"/>
        <v>0</v>
      </c>
      <c r="Q42" s="468">
        <f t="shared" si="6"/>
        <v>0</v>
      </c>
      <c r="R42" s="468">
        <f t="shared" si="6"/>
        <v>0</v>
      </c>
      <c r="S42" s="468">
        <f t="shared" si="6"/>
        <v>0</v>
      </c>
      <c r="T42" s="469">
        <f t="shared" si="6"/>
        <v>0</v>
      </c>
    </row>
    <row r="43" spans="11:20" ht="16.5" customHeight="1">
      <c r="K43" s="467" t="s">
        <v>512</v>
      </c>
      <c r="M43" s="513" t="s">
        <v>146</v>
      </c>
      <c r="N43" s="470" t="s">
        <v>513</v>
      </c>
      <c r="T43" s="471"/>
    </row>
    <row r="44" spans="1:20" ht="28.5" customHeight="1" thickBot="1">
      <c r="A44" s="393"/>
      <c r="B44" s="393"/>
      <c r="C44" s="407"/>
      <c r="D44" s="393"/>
      <c r="E44" s="393"/>
      <c r="G44" s="396"/>
      <c r="K44" s="472" t="s">
        <v>224</v>
      </c>
      <c r="L44" s="473"/>
      <c r="M44" s="473"/>
      <c r="N44" s="473"/>
      <c r="O44" s="474">
        <f aca="true" t="shared" si="7" ref="O44:T44">IF($M$43="Yes",O43,O42)</f>
        <v>0</v>
      </c>
      <c r="P44" s="474">
        <f t="shared" si="7"/>
        <v>0</v>
      </c>
      <c r="Q44" s="474">
        <f t="shared" si="7"/>
        <v>0</v>
      </c>
      <c r="R44" s="474">
        <f t="shared" si="7"/>
        <v>0</v>
      </c>
      <c r="S44" s="474">
        <f t="shared" si="7"/>
        <v>0</v>
      </c>
      <c r="T44" s="475">
        <f t="shared" si="7"/>
        <v>0</v>
      </c>
    </row>
    <row r="45" spans="1:7" ht="15">
      <c r="A45" s="393"/>
      <c r="B45" s="393"/>
      <c r="C45" s="407"/>
      <c r="D45" s="393"/>
      <c r="E45" s="393"/>
      <c r="G45" s="396"/>
    </row>
    <row r="46" spans="1:7" ht="15">
      <c r="A46" s="393"/>
      <c r="B46" s="393"/>
      <c r="C46" s="407"/>
      <c r="D46" s="393"/>
      <c r="E46" s="393"/>
      <c r="G46" s="396"/>
    </row>
    <row r="47" spans="1:7" ht="15">
      <c r="A47" s="393"/>
      <c r="B47" s="393"/>
      <c r="C47" s="407"/>
      <c r="D47" s="393"/>
      <c r="E47" s="393"/>
      <c r="G47" s="396"/>
    </row>
    <row r="48" spans="1:7" ht="15">
      <c r="A48" s="476"/>
      <c r="B48" s="402"/>
      <c r="C48" s="402"/>
      <c r="D48" s="477"/>
      <c r="E48" s="477"/>
      <c r="F48" s="396"/>
      <c r="G48" s="396"/>
    </row>
    <row r="49" spans="1:7" ht="15">
      <c r="A49" s="393"/>
      <c r="B49" s="402"/>
      <c r="C49" s="402"/>
      <c r="D49" s="477"/>
      <c r="E49" s="477"/>
      <c r="F49" s="396"/>
      <c r="G49" s="396"/>
    </row>
    <row r="50" spans="1:7" ht="15">
      <c r="A50" s="393"/>
      <c r="B50" s="402"/>
      <c r="C50" s="403"/>
      <c r="D50" s="478"/>
      <c r="E50" s="393"/>
      <c r="F50" s="396"/>
      <c r="G50" s="396"/>
    </row>
    <row r="51" spans="1:7" ht="15">
      <c r="A51" s="393"/>
      <c r="B51" s="402"/>
      <c r="C51" s="403"/>
      <c r="D51" s="478"/>
      <c r="E51" s="393"/>
      <c r="F51" s="396"/>
      <c r="G51" s="396"/>
    </row>
    <row r="52" spans="1:7" ht="15">
      <c r="A52" s="393"/>
      <c r="B52" s="402"/>
      <c r="C52" s="403"/>
      <c r="D52" s="478"/>
      <c r="E52" s="403"/>
      <c r="F52" s="396"/>
      <c r="G52" s="396"/>
    </row>
    <row r="53" spans="1:7" ht="15">
      <c r="A53" s="393"/>
      <c r="B53" s="393"/>
      <c r="C53" s="393"/>
      <c r="D53" s="393"/>
      <c r="E53" s="393"/>
      <c r="F53" s="479"/>
      <c r="G53" s="396"/>
    </row>
    <row r="54" ht="15">
      <c r="G54" s="480"/>
    </row>
    <row r="55" ht="15">
      <c r="G55" s="481"/>
    </row>
    <row r="56" spans="7:8" ht="15">
      <c r="G56" s="403"/>
      <c r="H56" s="396"/>
    </row>
    <row r="57" spans="1:24" ht="15">
      <c r="A57" s="478"/>
      <c r="B57" s="402"/>
      <c r="C57" s="482"/>
      <c r="D57" s="482"/>
      <c r="E57" s="482"/>
      <c r="F57" s="482"/>
      <c r="G57" s="403"/>
      <c r="H57" s="396"/>
      <c r="L57" s="483"/>
      <c r="M57" s="483"/>
      <c r="N57" s="483"/>
      <c r="O57" s="484"/>
      <c r="P57" s="483"/>
      <c r="Q57" s="483"/>
      <c r="R57" s="485"/>
      <c r="S57" s="483"/>
      <c r="T57" s="483"/>
      <c r="U57" s="483"/>
      <c r="V57" s="486"/>
      <c r="W57" s="483"/>
      <c r="X57" s="483"/>
    </row>
    <row r="58" spans="1:32" ht="15">
      <c r="A58" s="478"/>
      <c r="B58" s="402"/>
      <c r="C58" s="482"/>
      <c r="D58" s="482"/>
      <c r="E58" s="482"/>
      <c r="F58" s="482"/>
      <c r="G58" s="403"/>
      <c r="H58" s="396"/>
      <c r="T58" s="483"/>
      <c r="U58" s="483"/>
      <c r="V58" s="483"/>
      <c r="W58" s="484"/>
      <c r="X58" s="483"/>
      <c r="Y58" s="483"/>
      <c r="Z58" s="485"/>
      <c r="AA58" s="483"/>
      <c r="AB58" s="483"/>
      <c r="AC58" s="483"/>
      <c r="AD58" s="486"/>
      <c r="AE58" s="483"/>
      <c r="AF58" s="483"/>
    </row>
    <row r="59" spans="1:8" ht="15">
      <c r="A59" s="393"/>
      <c r="B59" s="402"/>
      <c r="C59" s="482"/>
      <c r="D59" s="482"/>
      <c r="E59" s="482"/>
      <c r="F59" s="482"/>
      <c r="G59" s="403"/>
      <c r="H59" s="396"/>
    </row>
    <row r="60" spans="1:8" ht="15">
      <c r="A60" s="393"/>
      <c r="B60" s="402"/>
      <c r="C60" s="482"/>
      <c r="D60" s="482"/>
      <c r="E60" s="482"/>
      <c r="F60" s="482"/>
      <c r="G60" s="482"/>
      <c r="H60" s="396"/>
    </row>
    <row r="61" spans="1:8" ht="15">
      <c r="A61" s="393"/>
      <c r="B61" s="487"/>
      <c r="C61" s="487"/>
      <c r="D61" s="487"/>
      <c r="E61" s="487"/>
      <c r="F61" s="487"/>
      <c r="G61" s="487"/>
      <c r="H61" s="396"/>
    </row>
    <row r="62" spans="1:8" ht="15">
      <c r="A62" s="393"/>
      <c r="B62" s="487"/>
      <c r="C62" s="487"/>
      <c r="D62" s="487"/>
      <c r="E62" s="487"/>
      <c r="F62" s="487"/>
      <c r="G62" s="487"/>
      <c r="H62" s="482"/>
    </row>
    <row r="63" spans="1:8" ht="15">
      <c r="A63" s="393"/>
      <c r="B63" s="402"/>
      <c r="C63" s="482"/>
      <c r="D63" s="482"/>
      <c r="E63" s="482"/>
      <c r="F63" s="488"/>
      <c r="G63" s="396"/>
      <c r="H63" s="482"/>
    </row>
    <row r="64" spans="1:8" ht="15">
      <c r="A64" s="476"/>
      <c r="B64" s="403"/>
      <c r="C64" s="489"/>
      <c r="D64" s="489"/>
      <c r="E64" s="490"/>
      <c r="H64" s="482"/>
    </row>
    <row r="65" spans="1:8" ht="15">
      <c r="A65" s="393"/>
      <c r="B65" s="403"/>
      <c r="C65" s="489"/>
      <c r="D65" s="489"/>
      <c r="E65" s="489"/>
      <c r="F65" s="491"/>
      <c r="G65" s="396"/>
      <c r="H65" s="482"/>
    </row>
    <row r="66" spans="1:9" ht="15">
      <c r="A66" s="476"/>
      <c r="B66" s="403"/>
      <c r="C66" s="489"/>
      <c r="D66" s="489"/>
      <c r="E66" s="489"/>
      <c r="F66" s="491"/>
      <c r="G66" s="396"/>
      <c r="H66" s="482"/>
      <c r="I66" s="489"/>
    </row>
    <row r="67" spans="1:9" ht="15">
      <c r="A67" s="492"/>
      <c r="B67" s="493"/>
      <c r="C67" s="477"/>
      <c r="D67" s="477"/>
      <c r="E67" s="489"/>
      <c r="F67" s="489"/>
      <c r="G67" s="489"/>
      <c r="H67" s="489"/>
      <c r="I67" s="489"/>
    </row>
    <row r="68" spans="1:9" ht="15">
      <c r="A68" s="393"/>
      <c r="B68" s="402"/>
      <c r="C68" s="494"/>
      <c r="D68" s="494"/>
      <c r="E68" s="494"/>
      <c r="F68" s="494"/>
      <c r="G68" s="489"/>
      <c r="H68" s="489"/>
      <c r="I68" s="489"/>
    </row>
    <row r="69" spans="1:9" ht="15">
      <c r="A69" s="393"/>
      <c r="B69" s="402"/>
      <c r="C69" s="494"/>
      <c r="D69" s="494"/>
      <c r="E69" s="494"/>
      <c r="F69" s="494"/>
      <c r="G69" s="489"/>
      <c r="H69" s="489"/>
      <c r="I69" s="489"/>
    </row>
    <row r="70" spans="1:9" ht="15">
      <c r="A70" s="393"/>
      <c r="B70" s="402"/>
      <c r="C70" s="494"/>
      <c r="D70" s="494"/>
      <c r="E70" s="494"/>
      <c r="F70" s="494"/>
      <c r="G70" s="489"/>
      <c r="H70" s="489"/>
      <c r="I70" s="489"/>
    </row>
    <row r="71" spans="1:9" ht="15">
      <c r="A71" s="393"/>
      <c r="B71" s="402"/>
      <c r="C71" s="495"/>
      <c r="D71" s="495"/>
      <c r="E71" s="495"/>
      <c r="F71" s="495"/>
      <c r="G71" s="489"/>
      <c r="H71" s="489"/>
      <c r="I71" s="489"/>
    </row>
    <row r="72" spans="1:9" ht="15">
      <c r="A72" s="393"/>
      <c r="B72" s="402"/>
      <c r="C72" s="477"/>
      <c r="D72" s="477"/>
      <c r="E72" s="489"/>
      <c r="F72" s="489"/>
      <c r="G72" s="489"/>
      <c r="H72" s="489"/>
      <c r="I72" s="489"/>
    </row>
    <row r="73" spans="1:9" ht="15">
      <c r="A73" s="492"/>
      <c r="B73" s="493"/>
      <c r="C73" s="477"/>
      <c r="D73" s="477"/>
      <c r="E73" s="489"/>
      <c r="F73" s="489"/>
      <c r="G73" s="489"/>
      <c r="H73" s="489"/>
      <c r="I73" s="489"/>
    </row>
    <row r="74" spans="1:9" ht="15">
      <c r="A74" s="393"/>
      <c r="B74" s="402"/>
      <c r="C74" s="494"/>
      <c r="D74" s="494"/>
      <c r="E74" s="494"/>
      <c r="F74" s="494"/>
      <c r="G74" s="489"/>
      <c r="H74" s="489"/>
      <c r="I74" s="489"/>
    </row>
    <row r="75" spans="1:9" ht="15">
      <c r="A75" s="393"/>
      <c r="B75" s="402"/>
      <c r="C75" s="494"/>
      <c r="D75" s="494"/>
      <c r="E75" s="494"/>
      <c r="F75" s="494"/>
      <c r="G75" s="489"/>
      <c r="H75" s="489"/>
      <c r="I75" s="489"/>
    </row>
    <row r="76" spans="1:9" ht="15">
      <c r="A76" s="393"/>
      <c r="B76" s="402"/>
      <c r="C76" s="494"/>
      <c r="D76" s="494"/>
      <c r="E76" s="494"/>
      <c r="F76" s="494"/>
      <c r="G76" s="489"/>
      <c r="H76" s="489"/>
      <c r="I76" s="489"/>
    </row>
    <row r="77" spans="1:9" ht="15">
      <c r="A77" s="393"/>
      <c r="B77" s="402"/>
      <c r="C77" s="495"/>
      <c r="D77" s="495"/>
      <c r="E77" s="495"/>
      <c r="F77" s="495"/>
      <c r="G77" s="489"/>
      <c r="H77" s="489"/>
      <c r="I77" s="489"/>
    </row>
    <row r="78" spans="1:9" ht="15">
      <c r="A78" s="393"/>
      <c r="B78" s="402"/>
      <c r="C78" s="477"/>
      <c r="D78" s="477"/>
      <c r="E78" s="489"/>
      <c r="F78" s="489"/>
      <c r="G78" s="489"/>
      <c r="H78" s="489"/>
      <c r="I78" s="489"/>
    </row>
    <row r="79" spans="1:9" ht="15">
      <c r="A79" s="492"/>
      <c r="B79" s="493"/>
      <c r="C79" s="477"/>
      <c r="D79" s="477"/>
      <c r="E79" s="489"/>
      <c r="F79" s="489"/>
      <c r="G79" s="489"/>
      <c r="H79" s="489"/>
      <c r="I79" s="489"/>
    </row>
    <row r="80" spans="1:9" ht="15">
      <c r="A80" s="393"/>
      <c r="B80" s="402"/>
      <c r="C80" s="494"/>
      <c r="D80" s="494"/>
      <c r="E80" s="494"/>
      <c r="F80" s="494"/>
      <c r="G80" s="489"/>
      <c r="H80" s="489"/>
      <c r="I80" s="489"/>
    </row>
    <row r="81" spans="1:9" ht="15">
      <c r="A81" s="393"/>
      <c r="B81" s="402"/>
      <c r="C81" s="494"/>
      <c r="D81" s="494"/>
      <c r="E81" s="494"/>
      <c r="F81" s="494"/>
      <c r="G81" s="489"/>
      <c r="H81" s="489"/>
      <c r="I81" s="489"/>
    </row>
    <row r="82" spans="1:17" ht="15">
      <c r="A82" s="393"/>
      <c r="B82" s="402"/>
      <c r="C82" s="494"/>
      <c r="D82" s="494"/>
      <c r="E82" s="494"/>
      <c r="F82" s="494"/>
      <c r="G82" s="489"/>
      <c r="H82" s="489"/>
      <c r="I82" s="489"/>
      <c r="J82" s="393"/>
      <c r="K82" s="393"/>
      <c r="L82" s="393"/>
      <c r="M82" s="393"/>
      <c r="N82" s="393"/>
      <c r="O82" s="393"/>
      <c r="P82" s="393"/>
      <c r="Q82" s="393"/>
    </row>
    <row r="83" spans="1:17" ht="15">
      <c r="A83" s="393"/>
      <c r="B83" s="402"/>
      <c r="C83" s="495"/>
      <c r="D83" s="495"/>
      <c r="E83" s="495"/>
      <c r="F83" s="495"/>
      <c r="G83" s="489"/>
      <c r="H83" s="489"/>
      <c r="I83" s="489"/>
      <c r="J83" s="393"/>
      <c r="K83" s="393"/>
      <c r="L83" s="393"/>
      <c r="M83" s="393"/>
      <c r="N83" s="393"/>
      <c r="O83" s="393"/>
      <c r="P83" s="393"/>
      <c r="Q83" s="393"/>
    </row>
    <row r="84" spans="1:17" ht="15">
      <c r="A84" s="393"/>
      <c r="B84" s="402"/>
      <c r="C84" s="495"/>
      <c r="D84" s="495"/>
      <c r="E84" s="495"/>
      <c r="F84" s="495"/>
      <c r="G84" s="489"/>
      <c r="H84" s="489"/>
      <c r="I84" s="489"/>
      <c r="J84" s="393"/>
      <c r="K84" s="393"/>
      <c r="L84" s="393"/>
      <c r="M84" s="393"/>
      <c r="N84" s="393"/>
      <c r="O84" s="393"/>
      <c r="P84" s="393"/>
      <c r="Q84" s="393"/>
    </row>
    <row r="85" spans="1:32" ht="15">
      <c r="A85" s="492"/>
      <c r="B85" s="493"/>
      <c r="C85" s="495"/>
      <c r="D85" s="495"/>
      <c r="E85" s="495"/>
      <c r="F85" s="495"/>
      <c r="G85" s="489"/>
      <c r="H85" s="489"/>
      <c r="I85" s="489"/>
      <c r="J85" s="393"/>
      <c r="K85" s="393"/>
      <c r="L85" s="393"/>
      <c r="M85" s="393"/>
      <c r="N85" s="393"/>
      <c r="O85" s="393"/>
      <c r="P85" s="393"/>
      <c r="Q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3"/>
    </row>
    <row r="86" spans="1:32" ht="15">
      <c r="A86" s="393"/>
      <c r="B86" s="402"/>
      <c r="C86" s="494"/>
      <c r="D86" s="494"/>
      <c r="E86" s="494"/>
      <c r="F86" s="494"/>
      <c r="G86" s="489"/>
      <c r="H86" s="489"/>
      <c r="I86" s="489"/>
      <c r="J86" s="393"/>
      <c r="K86" s="393"/>
      <c r="L86" s="393"/>
      <c r="M86" s="393"/>
      <c r="N86" s="393"/>
      <c r="O86" s="393"/>
      <c r="P86" s="393"/>
      <c r="Q86" s="393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  <c r="AF86" s="393"/>
    </row>
    <row r="87" spans="1:32" ht="15">
      <c r="A87" s="393"/>
      <c r="B87" s="402"/>
      <c r="C87" s="494"/>
      <c r="D87" s="494"/>
      <c r="E87" s="494"/>
      <c r="F87" s="494"/>
      <c r="G87" s="489"/>
      <c r="H87" s="489"/>
      <c r="I87" s="489"/>
      <c r="J87" s="393"/>
      <c r="K87" s="393"/>
      <c r="L87" s="393"/>
      <c r="M87" s="393"/>
      <c r="N87" s="393"/>
      <c r="O87" s="393"/>
      <c r="P87" s="393"/>
      <c r="Q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  <c r="AF87" s="393"/>
    </row>
    <row r="88" spans="1:32" ht="15">
      <c r="A88" s="393"/>
      <c r="B88" s="402"/>
      <c r="C88" s="494"/>
      <c r="D88" s="494"/>
      <c r="E88" s="494"/>
      <c r="F88" s="494"/>
      <c r="G88" s="489"/>
      <c r="H88" s="489"/>
      <c r="I88" s="489"/>
      <c r="J88" s="393"/>
      <c r="K88" s="393"/>
      <c r="L88" s="393"/>
      <c r="M88" s="393"/>
      <c r="N88" s="393"/>
      <c r="O88" s="393"/>
      <c r="P88" s="393"/>
      <c r="Q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</row>
    <row r="89" spans="1:32" ht="15">
      <c r="A89" s="393"/>
      <c r="B89" s="402"/>
      <c r="C89" s="495"/>
      <c r="D89" s="495"/>
      <c r="E89" s="495"/>
      <c r="F89" s="495"/>
      <c r="G89" s="489"/>
      <c r="H89" s="489"/>
      <c r="I89" s="489"/>
      <c r="J89" s="393"/>
      <c r="K89" s="393"/>
      <c r="L89" s="393"/>
      <c r="M89" s="393"/>
      <c r="N89" s="393"/>
      <c r="O89" s="393"/>
      <c r="P89" s="393"/>
      <c r="Q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  <c r="AF89" s="393"/>
    </row>
    <row r="90" spans="1:32" ht="15">
      <c r="A90" s="393"/>
      <c r="B90" s="402"/>
      <c r="C90" s="495"/>
      <c r="D90" s="495"/>
      <c r="E90" s="495"/>
      <c r="F90" s="495"/>
      <c r="G90" s="489"/>
      <c r="H90" s="489"/>
      <c r="I90" s="489"/>
      <c r="J90" s="393"/>
      <c r="K90" s="393"/>
      <c r="L90" s="393"/>
      <c r="M90" s="393"/>
      <c r="N90" s="393"/>
      <c r="O90" s="393"/>
      <c r="P90" s="393"/>
      <c r="Q90" s="393"/>
      <c r="R90" s="393"/>
      <c r="T90" s="393"/>
      <c r="U90" s="393"/>
      <c r="V90" s="393"/>
      <c r="W90" s="393"/>
      <c r="X90" s="393"/>
      <c r="Y90" s="393"/>
      <c r="Z90" s="393"/>
      <c r="AA90" s="393"/>
      <c r="AB90" s="393"/>
      <c r="AC90" s="393"/>
      <c r="AD90" s="393"/>
      <c r="AE90" s="393"/>
      <c r="AF90" s="393"/>
    </row>
    <row r="91" spans="1:9" s="393" customFormat="1" ht="15">
      <c r="A91" s="492"/>
      <c r="B91" s="493"/>
      <c r="C91" s="495"/>
      <c r="D91" s="495"/>
      <c r="E91" s="495"/>
      <c r="F91" s="495"/>
      <c r="G91" s="489"/>
      <c r="H91" s="489"/>
      <c r="I91" s="489"/>
    </row>
    <row r="92" spans="2:9" s="393" customFormat="1" ht="15">
      <c r="B92" s="402"/>
      <c r="C92" s="494"/>
      <c r="D92" s="494"/>
      <c r="E92" s="494"/>
      <c r="F92" s="494"/>
      <c r="G92" s="489"/>
      <c r="H92" s="489"/>
      <c r="I92" s="489"/>
    </row>
    <row r="93" spans="2:9" s="393" customFormat="1" ht="15">
      <c r="B93" s="402"/>
      <c r="C93" s="494"/>
      <c r="D93" s="494"/>
      <c r="E93" s="494"/>
      <c r="F93" s="494"/>
      <c r="G93" s="489"/>
      <c r="H93" s="489"/>
      <c r="I93" s="489"/>
    </row>
    <row r="94" spans="2:9" s="393" customFormat="1" ht="15">
      <c r="B94" s="402"/>
      <c r="C94" s="494"/>
      <c r="D94" s="494"/>
      <c r="E94" s="494"/>
      <c r="F94" s="494"/>
      <c r="G94" s="489"/>
      <c r="H94" s="489"/>
      <c r="I94" s="489"/>
    </row>
    <row r="95" spans="2:9" s="393" customFormat="1" ht="15">
      <c r="B95" s="402"/>
      <c r="C95" s="495"/>
      <c r="D95" s="495"/>
      <c r="E95" s="495"/>
      <c r="F95" s="495"/>
      <c r="G95" s="489"/>
      <c r="H95" s="489"/>
      <c r="I95" s="489"/>
    </row>
    <row r="96" spans="2:9" s="393" customFormat="1" ht="15">
      <c r="B96" s="402"/>
      <c r="C96" s="495"/>
      <c r="D96" s="495"/>
      <c r="E96" s="495"/>
      <c r="F96" s="495"/>
      <c r="G96" s="489"/>
      <c r="H96" s="489"/>
      <c r="I96" s="489"/>
    </row>
    <row r="97" spans="1:9" s="393" customFormat="1" ht="15">
      <c r="A97" s="492"/>
      <c r="B97" s="402"/>
      <c r="C97" s="495"/>
      <c r="D97" s="495"/>
      <c r="E97" s="495"/>
      <c r="F97" s="495"/>
      <c r="G97" s="489"/>
      <c r="H97" s="489"/>
      <c r="I97" s="489"/>
    </row>
    <row r="98" spans="2:9" s="393" customFormat="1" ht="15">
      <c r="B98" s="402"/>
      <c r="C98" s="494"/>
      <c r="D98" s="494"/>
      <c r="E98" s="494"/>
      <c r="F98" s="494"/>
      <c r="G98" s="489"/>
      <c r="H98" s="489"/>
      <c r="I98" s="489"/>
    </row>
    <row r="99" spans="2:9" s="393" customFormat="1" ht="15">
      <c r="B99" s="402"/>
      <c r="C99" s="494"/>
      <c r="D99" s="494"/>
      <c r="E99" s="494"/>
      <c r="F99" s="494"/>
      <c r="G99" s="489"/>
      <c r="H99" s="489"/>
      <c r="I99" s="489"/>
    </row>
    <row r="100" spans="2:9" s="393" customFormat="1" ht="15">
      <c r="B100" s="402"/>
      <c r="C100" s="494"/>
      <c r="D100" s="494"/>
      <c r="E100" s="494"/>
      <c r="F100" s="494"/>
      <c r="G100" s="489"/>
      <c r="H100" s="489"/>
      <c r="I100" s="489"/>
    </row>
    <row r="101" spans="2:9" s="393" customFormat="1" ht="15">
      <c r="B101" s="402"/>
      <c r="C101" s="495"/>
      <c r="D101" s="495"/>
      <c r="E101" s="495"/>
      <c r="F101" s="495"/>
      <c r="G101" s="489"/>
      <c r="H101" s="489"/>
      <c r="I101" s="395"/>
    </row>
    <row r="102" spans="1:9" s="393" customFormat="1" ht="15">
      <c r="A102" s="496"/>
      <c r="B102" s="497"/>
      <c r="D102" s="489"/>
      <c r="E102" s="489"/>
      <c r="F102" s="479"/>
      <c r="G102" s="395"/>
      <c r="H102" s="395"/>
      <c r="I102" s="395"/>
    </row>
    <row r="103" spans="1:9" s="393" customFormat="1" ht="15">
      <c r="A103" s="498"/>
      <c r="B103" s="498"/>
      <c r="C103" s="498"/>
      <c r="D103" s="498"/>
      <c r="E103" s="498"/>
      <c r="F103" s="479"/>
      <c r="G103" s="395"/>
      <c r="H103" s="395"/>
      <c r="I103" s="395"/>
    </row>
    <row r="104" spans="1:9" s="393" customFormat="1" ht="15">
      <c r="A104" s="498"/>
      <c r="B104" s="498"/>
      <c r="C104" s="498"/>
      <c r="D104" s="498"/>
      <c r="E104" s="498"/>
      <c r="F104" s="479"/>
      <c r="G104" s="395"/>
      <c r="H104" s="395"/>
      <c r="I104" s="395"/>
    </row>
    <row r="105" spans="1:9" s="393" customFormat="1" ht="15">
      <c r="A105" s="498"/>
      <c r="B105" s="498"/>
      <c r="C105" s="498"/>
      <c r="D105" s="498"/>
      <c r="E105" s="498"/>
      <c r="F105" s="479"/>
      <c r="G105" s="395"/>
      <c r="H105" s="395"/>
      <c r="I105" s="395"/>
    </row>
    <row r="106" spans="1:9" s="393" customFormat="1" ht="15">
      <c r="A106" s="498"/>
      <c r="B106" s="498"/>
      <c r="C106" s="498"/>
      <c r="D106" s="498"/>
      <c r="E106" s="498"/>
      <c r="F106" s="479"/>
      <c r="G106" s="395"/>
      <c r="H106" s="395"/>
      <c r="I106" s="395"/>
    </row>
    <row r="107" spans="1:9" s="393" customFormat="1" ht="15">
      <c r="A107" s="498"/>
      <c r="B107" s="498"/>
      <c r="C107" s="498"/>
      <c r="D107" s="498"/>
      <c r="E107" s="498"/>
      <c r="F107" s="479"/>
      <c r="G107" s="395"/>
      <c r="H107" s="395"/>
      <c r="I107" s="395"/>
    </row>
    <row r="108" spans="1:9" s="393" customFormat="1" ht="15">
      <c r="A108" s="498"/>
      <c r="B108" s="498"/>
      <c r="C108" s="498"/>
      <c r="D108" s="498"/>
      <c r="E108" s="498"/>
      <c r="F108" s="479"/>
      <c r="G108" s="395"/>
      <c r="H108" s="395"/>
      <c r="I108" s="395"/>
    </row>
    <row r="109" spans="1:9" s="393" customFormat="1" ht="15">
      <c r="A109" s="498"/>
      <c r="B109" s="498"/>
      <c r="C109" s="498"/>
      <c r="D109" s="498"/>
      <c r="E109" s="498"/>
      <c r="F109" s="479"/>
      <c r="G109" s="395"/>
      <c r="H109" s="395"/>
      <c r="I109" s="395"/>
    </row>
    <row r="110" spans="1:9" s="393" customFormat="1" ht="15">
      <c r="A110" s="498"/>
      <c r="B110" s="498"/>
      <c r="C110" s="498"/>
      <c r="D110" s="498"/>
      <c r="E110" s="498"/>
      <c r="F110" s="479"/>
      <c r="G110" s="395"/>
      <c r="H110" s="395"/>
      <c r="I110" s="395"/>
    </row>
    <row r="111" spans="1:9" s="393" customFormat="1" ht="15">
      <c r="A111" s="498"/>
      <c r="B111" s="498"/>
      <c r="C111" s="498"/>
      <c r="D111" s="498"/>
      <c r="E111" s="498"/>
      <c r="F111" s="479"/>
      <c r="G111" s="395"/>
      <c r="H111" s="395"/>
      <c r="I111" s="395"/>
    </row>
    <row r="112" spans="1:9" s="393" customFormat="1" ht="15">
      <c r="A112" s="498"/>
      <c r="B112" s="498"/>
      <c r="C112" s="498"/>
      <c r="D112" s="498"/>
      <c r="E112" s="498"/>
      <c r="F112" s="479"/>
      <c r="G112" s="395"/>
      <c r="H112" s="395"/>
      <c r="I112" s="395"/>
    </row>
    <row r="113" spans="1:9" s="393" customFormat="1" ht="15">
      <c r="A113" s="498"/>
      <c r="B113" s="498"/>
      <c r="C113" s="498"/>
      <c r="D113" s="498"/>
      <c r="E113" s="498"/>
      <c r="F113" s="479"/>
      <c r="G113" s="395"/>
      <c r="H113" s="395"/>
      <c r="I113" s="395"/>
    </row>
    <row r="114" spans="1:9" s="393" customFormat="1" ht="15">
      <c r="A114" s="498"/>
      <c r="B114" s="498"/>
      <c r="C114" s="498"/>
      <c r="D114" s="498"/>
      <c r="E114" s="498"/>
      <c r="F114" s="479"/>
      <c r="G114" s="395"/>
      <c r="H114" s="395"/>
      <c r="I114" s="395"/>
    </row>
    <row r="115" spans="1:9" s="393" customFormat="1" ht="15">
      <c r="A115" s="498"/>
      <c r="B115" s="498"/>
      <c r="C115" s="498"/>
      <c r="D115" s="498"/>
      <c r="E115" s="498"/>
      <c r="F115" s="479"/>
      <c r="G115" s="395"/>
      <c r="H115" s="395"/>
      <c r="I115" s="395"/>
    </row>
    <row r="116" spans="1:9" s="393" customFormat="1" ht="15">
      <c r="A116" s="498"/>
      <c r="B116" s="498"/>
      <c r="C116" s="498"/>
      <c r="D116" s="498"/>
      <c r="E116" s="498"/>
      <c r="F116" s="479"/>
      <c r="G116" s="395"/>
      <c r="H116" s="395"/>
      <c r="I116" s="395"/>
    </row>
    <row r="117" spans="1:17" s="393" customFormat="1" ht="15">
      <c r="A117" s="498"/>
      <c r="B117" s="498"/>
      <c r="C117" s="498"/>
      <c r="D117" s="498"/>
      <c r="E117" s="498"/>
      <c r="F117" s="479"/>
      <c r="G117" s="395"/>
      <c r="H117" s="395"/>
      <c r="I117" s="395"/>
      <c r="J117" s="395"/>
      <c r="K117" s="395"/>
      <c r="L117" s="395"/>
      <c r="M117" s="395"/>
      <c r="N117" s="395"/>
      <c r="O117" s="395"/>
      <c r="P117" s="395"/>
      <c r="Q117" s="395"/>
    </row>
    <row r="118" spans="1:17" s="393" customFormat="1" ht="15">
      <c r="A118" s="498"/>
      <c r="B118" s="498"/>
      <c r="C118" s="498"/>
      <c r="D118" s="498"/>
      <c r="E118" s="498"/>
      <c r="F118" s="479"/>
      <c r="G118" s="395"/>
      <c r="H118" s="395"/>
      <c r="I118" s="395"/>
      <c r="J118" s="395"/>
      <c r="K118" s="395"/>
      <c r="L118" s="395"/>
      <c r="M118" s="395"/>
      <c r="N118" s="395"/>
      <c r="O118" s="395"/>
      <c r="P118" s="395"/>
      <c r="Q118" s="395"/>
    </row>
    <row r="119" spans="1:17" s="393" customFormat="1" ht="15">
      <c r="A119" s="498"/>
      <c r="B119" s="498"/>
      <c r="C119" s="498"/>
      <c r="D119" s="498"/>
      <c r="E119" s="498"/>
      <c r="F119" s="479"/>
      <c r="G119" s="395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</row>
    <row r="120" spans="1:32" s="393" customFormat="1" ht="15">
      <c r="A120" s="498"/>
      <c r="B120" s="498"/>
      <c r="C120" s="498"/>
      <c r="D120" s="498"/>
      <c r="E120" s="498"/>
      <c r="F120" s="479"/>
      <c r="G120" s="395"/>
      <c r="H120" s="395"/>
      <c r="I120" s="395"/>
      <c r="J120" s="395"/>
      <c r="K120" s="395"/>
      <c r="L120" s="395"/>
      <c r="M120" s="395"/>
      <c r="N120" s="395"/>
      <c r="O120" s="395"/>
      <c r="P120" s="395"/>
      <c r="Q120" s="395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  <c r="AD120" s="395"/>
      <c r="AE120" s="395"/>
      <c r="AF120" s="395"/>
    </row>
    <row r="121" spans="1:32" s="393" customFormat="1" ht="15">
      <c r="A121" s="496"/>
      <c r="B121" s="497"/>
      <c r="D121" s="489"/>
      <c r="E121" s="489"/>
      <c r="F121" s="479"/>
      <c r="G121" s="395"/>
      <c r="H121" s="395"/>
      <c r="I121" s="395"/>
      <c r="J121" s="395"/>
      <c r="K121" s="395"/>
      <c r="L121" s="395"/>
      <c r="M121" s="395"/>
      <c r="N121" s="395"/>
      <c r="O121" s="395"/>
      <c r="P121" s="395"/>
      <c r="Q121" s="395"/>
      <c r="T121" s="395"/>
      <c r="U121" s="395"/>
      <c r="V121" s="395"/>
      <c r="W121" s="395"/>
      <c r="X121" s="395"/>
      <c r="Y121" s="395"/>
      <c r="Z121" s="395"/>
      <c r="AA121" s="395"/>
      <c r="AB121" s="395"/>
      <c r="AC121" s="395"/>
      <c r="AD121" s="395"/>
      <c r="AE121" s="395"/>
      <c r="AF121" s="395"/>
    </row>
    <row r="122" spans="1:32" s="393" customFormat="1" ht="15">
      <c r="A122" s="496"/>
      <c r="B122" s="497"/>
      <c r="D122" s="489"/>
      <c r="E122" s="489"/>
      <c r="F122" s="479"/>
      <c r="G122" s="395"/>
      <c r="H122" s="395"/>
      <c r="I122" s="395"/>
      <c r="J122" s="395"/>
      <c r="K122" s="395"/>
      <c r="L122" s="395"/>
      <c r="M122" s="395"/>
      <c r="N122" s="395"/>
      <c r="O122" s="395"/>
      <c r="P122" s="395"/>
      <c r="Q122" s="395"/>
      <c r="T122" s="395"/>
      <c r="U122" s="395"/>
      <c r="V122" s="395"/>
      <c r="W122" s="395"/>
      <c r="X122" s="395"/>
      <c r="Y122" s="395"/>
      <c r="Z122" s="395"/>
      <c r="AA122" s="395"/>
      <c r="AB122" s="395"/>
      <c r="AC122" s="395"/>
      <c r="AD122" s="395"/>
      <c r="AE122" s="395"/>
      <c r="AF122" s="395"/>
    </row>
    <row r="123" spans="1:32" s="393" customFormat="1" ht="15">
      <c r="A123" s="395"/>
      <c r="B123" s="395"/>
      <c r="C123" s="395"/>
      <c r="D123" s="395"/>
      <c r="E123" s="395"/>
      <c r="F123" s="395"/>
      <c r="G123" s="395"/>
      <c r="H123" s="395"/>
      <c r="J123" s="395"/>
      <c r="K123" s="395"/>
      <c r="L123" s="395"/>
      <c r="M123" s="395"/>
      <c r="N123" s="395"/>
      <c r="O123" s="395"/>
      <c r="P123" s="395"/>
      <c r="Q123" s="395"/>
      <c r="T123" s="395"/>
      <c r="U123" s="395"/>
      <c r="V123" s="395"/>
      <c r="W123" s="395"/>
      <c r="X123" s="395"/>
      <c r="Y123" s="395"/>
      <c r="Z123" s="395"/>
      <c r="AA123" s="395"/>
      <c r="AB123" s="395"/>
      <c r="AC123" s="395"/>
      <c r="AD123" s="395"/>
      <c r="AE123" s="395"/>
      <c r="AF123" s="395"/>
    </row>
    <row r="124" spans="7:32" s="393" customFormat="1" ht="15">
      <c r="G124" s="489"/>
      <c r="H124" s="489"/>
      <c r="J124" s="395"/>
      <c r="K124" s="395"/>
      <c r="L124" s="395"/>
      <c r="M124" s="395"/>
      <c r="N124" s="395"/>
      <c r="O124" s="395"/>
      <c r="P124" s="395"/>
      <c r="Q124" s="395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395"/>
      <c r="AF124" s="395"/>
    </row>
    <row r="125" spans="7:32" s="393" customFormat="1" ht="15">
      <c r="G125" s="489"/>
      <c r="H125" s="489"/>
      <c r="J125" s="395"/>
      <c r="K125" s="395"/>
      <c r="L125" s="395"/>
      <c r="M125" s="395"/>
      <c r="N125" s="395"/>
      <c r="O125" s="395"/>
      <c r="P125" s="395"/>
      <c r="Q125" s="395"/>
      <c r="R125" s="395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  <c r="AD125" s="395"/>
      <c r="AE125" s="395"/>
      <c r="AF125" s="395"/>
    </row>
    <row r="126" spans="1:9" ht="15">
      <c r="A126" s="393"/>
      <c r="B126" s="393"/>
      <c r="C126" s="393"/>
      <c r="D126" s="393"/>
      <c r="E126" s="393"/>
      <c r="F126" s="393"/>
      <c r="G126" s="489"/>
      <c r="H126" s="489"/>
      <c r="I126" s="393"/>
    </row>
    <row r="127" spans="1:9" ht="15">
      <c r="A127" s="393"/>
      <c r="B127" s="393"/>
      <c r="C127" s="393"/>
      <c r="D127" s="393"/>
      <c r="E127" s="393"/>
      <c r="F127" s="393"/>
      <c r="G127" s="489"/>
      <c r="H127" s="489"/>
      <c r="I127" s="393"/>
    </row>
    <row r="128" spans="1:9" ht="15">
      <c r="A128" s="393"/>
      <c r="B128" s="393"/>
      <c r="C128" s="393"/>
      <c r="D128" s="393"/>
      <c r="E128" s="393"/>
      <c r="F128" s="393"/>
      <c r="G128" s="489"/>
      <c r="H128" s="489"/>
      <c r="I128" s="393"/>
    </row>
    <row r="129" spans="1:9" ht="15">
      <c r="A129" s="393"/>
      <c r="B129" s="393"/>
      <c r="C129" s="393"/>
      <c r="D129" s="393"/>
      <c r="E129" s="393"/>
      <c r="F129" s="393"/>
      <c r="G129" s="489"/>
      <c r="H129" s="489"/>
      <c r="I129" s="393"/>
    </row>
    <row r="130" spans="1:9" ht="15">
      <c r="A130" s="393"/>
      <c r="B130" s="393"/>
      <c r="C130" s="393"/>
      <c r="D130" s="393"/>
      <c r="E130" s="393"/>
      <c r="F130" s="393"/>
      <c r="G130" s="489"/>
      <c r="H130" s="489"/>
      <c r="I130" s="393"/>
    </row>
    <row r="131" spans="1:9" ht="15">
      <c r="A131" s="393"/>
      <c r="B131" s="393"/>
      <c r="C131" s="393"/>
      <c r="D131" s="393"/>
      <c r="E131" s="393"/>
      <c r="F131" s="393"/>
      <c r="G131" s="489"/>
      <c r="H131" s="489"/>
      <c r="I131" s="393"/>
    </row>
    <row r="132" spans="1:9" ht="15">
      <c r="A132" s="393"/>
      <c r="B132" s="393"/>
      <c r="C132" s="393"/>
      <c r="D132" s="393"/>
      <c r="E132" s="393"/>
      <c r="F132" s="393"/>
      <c r="G132" s="489"/>
      <c r="H132" s="489"/>
      <c r="I132" s="393"/>
    </row>
    <row r="133" spans="1:9" ht="15">
      <c r="A133" s="393"/>
      <c r="B133" s="393"/>
      <c r="C133" s="393"/>
      <c r="D133" s="393"/>
      <c r="E133" s="393"/>
      <c r="F133" s="393"/>
      <c r="G133" s="489"/>
      <c r="H133" s="489"/>
      <c r="I133" s="393"/>
    </row>
    <row r="134" spans="1:8" ht="15">
      <c r="A134" s="393"/>
      <c r="B134" s="393"/>
      <c r="C134" s="393"/>
      <c r="D134" s="393"/>
      <c r="E134" s="393"/>
      <c r="F134" s="393"/>
      <c r="G134" s="489"/>
      <c r="H134" s="489"/>
    </row>
    <row r="139" spans="10:24" ht="15">
      <c r="J139" s="393"/>
      <c r="K139" s="393"/>
      <c r="L139" s="393"/>
      <c r="M139" s="393"/>
      <c r="N139" s="393"/>
      <c r="O139" s="393"/>
      <c r="P139" s="393"/>
      <c r="Q139" s="393"/>
      <c r="T139" s="497"/>
      <c r="U139" s="393"/>
      <c r="V139" s="489"/>
      <c r="W139" s="489"/>
      <c r="X139" s="479"/>
    </row>
    <row r="140" spans="10:24" ht="15">
      <c r="J140" s="393"/>
      <c r="K140" s="393"/>
      <c r="L140" s="393"/>
      <c r="M140" s="393"/>
      <c r="N140" s="393"/>
      <c r="O140" s="393"/>
      <c r="P140" s="393"/>
      <c r="Q140" s="393"/>
      <c r="T140" s="393"/>
      <c r="U140" s="499"/>
      <c r="V140" s="489"/>
      <c r="W140" s="489"/>
      <c r="X140" s="403"/>
    </row>
    <row r="141" spans="10:24" ht="15">
      <c r="J141" s="393"/>
      <c r="K141" s="393"/>
      <c r="L141" s="393"/>
      <c r="M141" s="393"/>
      <c r="N141" s="393"/>
      <c r="O141" s="393"/>
      <c r="P141" s="393"/>
      <c r="Q141" s="393"/>
      <c r="T141" s="499"/>
      <c r="U141" s="489"/>
      <c r="V141" s="489"/>
      <c r="W141" s="489"/>
      <c r="X141" s="403"/>
    </row>
    <row r="142" spans="10:32" ht="15">
      <c r="J142" s="393"/>
      <c r="K142" s="393"/>
      <c r="L142" s="393"/>
      <c r="M142" s="393"/>
      <c r="N142" s="393"/>
      <c r="O142" s="393"/>
      <c r="P142" s="393"/>
      <c r="Q142" s="393"/>
      <c r="T142" s="499"/>
      <c r="U142" s="393"/>
      <c r="V142" s="489"/>
      <c r="W142" s="489"/>
      <c r="X142" s="403"/>
      <c r="Y142" s="393"/>
      <c r="Z142" s="393"/>
      <c r="AA142" s="393"/>
      <c r="AB142" s="393"/>
      <c r="AC142" s="393"/>
      <c r="AD142" s="393"/>
      <c r="AE142" s="393"/>
      <c r="AF142" s="393"/>
    </row>
    <row r="143" spans="10:32" ht="15">
      <c r="J143" s="393"/>
      <c r="K143" s="393"/>
      <c r="L143" s="393"/>
      <c r="M143" s="393"/>
      <c r="N143" s="393"/>
      <c r="O143" s="393"/>
      <c r="P143" s="393"/>
      <c r="Q143" s="393"/>
      <c r="T143" s="500"/>
      <c r="U143" s="487"/>
      <c r="V143" s="482"/>
      <c r="W143" s="482"/>
      <c r="X143" s="403"/>
      <c r="Y143" s="393"/>
      <c r="Z143" s="393"/>
      <c r="AA143" s="393"/>
      <c r="AB143" s="393"/>
      <c r="AC143" s="393"/>
      <c r="AD143" s="393"/>
      <c r="AE143" s="393"/>
      <c r="AF143" s="393"/>
    </row>
    <row r="144" spans="10:32" ht="15">
      <c r="J144" s="393"/>
      <c r="K144" s="393"/>
      <c r="L144" s="393"/>
      <c r="M144" s="393"/>
      <c r="N144" s="393"/>
      <c r="O144" s="393"/>
      <c r="P144" s="393"/>
      <c r="Q144" s="393"/>
      <c r="T144" s="500"/>
      <c r="U144" s="487"/>
      <c r="V144" s="482"/>
      <c r="W144" s="482"/>
      <c r="X144" s="403"/>
      <c r="Y144" s="393"/>
      <c r="Z144" s="393"/>
      <c r="AA144" s="393"/>
      <c r="AB144" s="393"/>
      <c r="AC144" s="393"/>
      <c r="AD144" s="393"/>
      <c r="AE144" s="393"/>
      <c r="AF144" s="393"/>
    </row>
    <row r="145" spans="10:32" ht="15">
      <c r="J145" s="393"/>
      <c r="K145" s="393"/>
      <c r="L145" s="393"/>
      <c r="M145" s="393"/>
      <c r="N145" s="393"/>
      <c r="O145" s="393"/>
      <c r="P145" s="393"/>
      <c r="Q145" s="393"/>
      <c r="S145" s="476"/>
      <c r="T145" s="500"/>
      <c r="U145" s="487"/>
      <c r="V145" s="482"/>
      <c r="W145" s="482"/>
      <c r="X145" s="403"/>
      <c r="Y145" s="393"/>
      <c r="Z145" s="393"/>
      <c r="AA145" s="393"/>
      <c r="AB145" s="393"/>
      <c r="AC145" s="393"/>
      <c r="AD145" s="393"/>
      <c r="AE145" s="393"/>
      <c r="AF145" s="393"/>
    </row>
    <row r="146" spans="10:32" ht="15">
      <c r="J146" s="393"/>
      <c r="K146" s="393"/>
      <c r="L146" s="393"/>
      <c r="M146" s="393"/>
      <c r="N146" s="393"/>
      <c r="O146" s="393"/>
      <c r="P146" s="393"/>
      <c r="Q146" s="393"/>
      <c r="S146" s="393"/>
      <c r="T146" s="500"/>
      <c r="U146" s="487"/>
      <c r="V146" s="482"/>
      <c r="W146" s="482"/>
      <c r="X146" s="403"/>
      <c r="Y146" s="393"/>
      <c r="Z146" s="393"/>
      <c r="AA146" s="393"/>
      <c r="AB146" s="393"/>
      <c r="AC146" s="393"/>
      <c r="AD146" s="393"/>
      <c r="AE146" s="393"/>
      <c r="AF146" s="393"/>
    </row>
    <row r="147" spans="10:32" ht="15"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500"/>
      <c r="U147" s="487"/>
      <c r="V147" s="482"/>
      <c r="W147" s="482"/>
      <c r="X147" s="403"/>
      <c r="Y147" s="393"/>
      <c r="Z147" s="393"/>
      <c r="AA147" s="393"/>
      <c r="AB147" s="393"/>
      <c r="AC147" s="393"/>
      <c r="AD147" s="393"/>
      <c r="AE147" s="393"/>
      <c r="AF147" s="393"/>
    </row>
    <row r="148" spans="1:24" s="393" customFormat="1" ht="15">
      <c r="A148" s="395"/>
      <c r="B148" s="395"/>
      <c r="C148" s="395"/>
      <c r="D148" s="395"/>
      <c r="E148" s="395"/>
      <c r="F148" s="395"/>
      <c r="G148" s="395"/>
      <c r="H148" s="395"/>
      <c r="I148" s="395"/>
      <c r="T148" s="500"/>
      <c r="U148" s="487"/>
      <c r="V148" s="482"/>
      <c r="W148" s="482"/>
      <c r="X148" s="403"/>
    </row>
    <row r="149" spans="1:24" s="393" customFormat="1" ht="15">
      <c r="A149" s="395"/>
      <c r="B149" s="395"/>
      <c r="C149" s="395"/>
      <c r="D149" s="395"/>
      <c r="E149" s="395"/>
      <c r="F149" s="395"/>
      <c r="G149" s="395"/>
      <c r="H149" s="395"/>
      <c r="I149" s="395"/>
      <c r="S149" s="492"/>
      <c r="T149" s="500"/>
      <c r="U149" s="487"/>
      <c r="V149" s="482"/>
      <c r="W149" s="482"/>
      <c r="X149" s="403"/>
    </row>
    <row r="150" spans="1:24" s="393" customFormat="1" ht="15">
      <c r="A150" s="395"/>
      <c r="B150" s="395"/>
      <c r="C150" s="395"/>
      <c r="D150" s="395"/>
      <c r="E150" s="395"/>
      <c r="F150" s="395"/>
      <c r="G150" s="395"/>
      <c r="H150" s="395"/>
      <c r="I150" s="395"/>
      <c r="J150" s="395"/>
      <c r="K150" s="395"/>
      <c r="L150" s="395"/>
      <c r="M150" s="395"/>
      <c r="N150" s="395"/>
      <c r="O150" s="395"/>
      <c r="P150" s="395"/>
      <c r="Q150" s="395"/>
      <c r="S150" s="501"/>
      <c r="T150" s="500"/>
      <c r="U150" s="487"/>
      <c r="V150" s="482"/>
      <c r="W150" s="482"/>
      <c r="X150" s="403"/>
    </row>
    <row r="151" spans="1:24" s="393" customFormat="1" ht="15">
      <c r="A151" s="395"/>
      <c r="B151" s="395"/>
      <c r="C151" s="395"/>
      <c r="D151" s="395"/>
      <c r="E151" s="395"/>
      <c r="F151" s="395"/>
      <c r="G151" s="395"/>
      <c r="H151" s="395"/>
      <c r="I151" s="395"/>
      <c r="J151" s="395"/>
      <c r="K151" s="395"/>
      <c r="L151" s="395"/>
      <c r="M151" s="395"/>
      <c r="N151" s="395"/>
      <c r="O151" s="395"/>
      <c r="P151" s="395"/>
      <c r="Q151" s="395"/>
      <c r="S151" s="501"/>
      <c r="T151" s="500"/>
      <c r="U151" s="487"/>
      <c r="V151" s="482"/>
      <c r="W151" s="482"/>
      <c r="X151" s="479"/>
    </row>
    <row r="152" spans="1:24" s="393" customFormat="1" ht="15">
      <c r="A152" s="395"/>
      <c r="B152" s="395"/>
      <c r="C152" s="395"/>
      <c r="D152" s="395"/>
      <c r="E152" s="395"/>
      <c r="F152" s="395"/>
      <c r="G152" s="395"/>
      <c r="H152" s="395"/>
      <c r="I152" s="395"/>
      <c r="J152" s="395"/>
      <c r="K152" s="395"/>
      <c r="L152" s="395"/>
      <c r="M152" s="395"/>
      <c r="N152" s="395"/>
      <c r="O152" s="395"/>
      <c r="P152" s="395"/>
      <c r="Q152" s="395"/>
      <c r="S152" s="501"/>
      <c r="T152" s="500"/>
      <c r="U152" s="487"/>
      <c r="V152" s="482"/>
      <c r="W152" s="482"/>
      <c r="X152" s="479"/>
    </row>
    <row r="153" spans="1:32" s="393" customFormat="1" ht="15">
      <c r="A153" s="395"/>
      <c r="B153" s="395"/>
      <c r="C153" s="395"/>
      <c r="D153" s="395"/>
      <c r="E153" s="395"/>
      <c r="F153" s="395"/>
      <c r="G153" s="395"/>
      <c r="H153" s="395"/>
      <c r="I153" s="502"/>
      <c r="J153" s="395"/>
      <c r="K153" s="395"/>
      <c r="L153" s="395"/>
      <c r="M153" s="395"/>
      <c r="N153" s="395"/>
      <c r="O153" s="395"/>
      <c r="P153" s="395"/>
      <c r="Q153" s="395"/>
      <c r="S153" s="501"/>
      <c r="T153" s="500"/>
      <c r="U153" s="489"/>
      <c r="V153" s="482"/>
      <c r="W153" s="482"/>
      <c r="X153" s="479"/>
      <c r="Y153" s="395"/>
      <c r="Z153" s="395"/>
      <c r="AA153" s="395"/>
      <c r="AB153" s="395"/>
      <c r="AC153" s="395"/>
      <c r="AD153" s="395"/>
      <c r="AE153" s="395"/>
      <c r="AF153" s="395"/>
    </row>
    <row r="154" spans="1:32" s="393" customFormat="1" ht="15">
      <c r="A154" s="395"/>
      <c r="B154" s="395"/>
      <c r="C154" s="395"/>
      <c r="D154" s="395"/>
      <c r="E154" s="395"/>
      <c r="F154" s="395"/>
      <c r="G154" s="395"/>
      <c r="H154" s="395"/>
      <c r="I154" s="395"/>
      <c r="J154" s="395"/>
      <c r="K154" s="395"/>
      <c r="L154" s="395"/>
      <c r="M154" s="395"/>
      <c r="N154" s="395"/>
      <c r="O154" s="395"/>
      <c r="P154" s="395"/>
      <c r="Q154" s="395"/>
      <c r="S154" s="501"/>
      <c r="T154" s="500"/>
      <c r="U154" s="487"/>
      <c r="V154" s="482"/>
      <c r="W154" s="482"/>
      <c r="X154" s="479"/>
      <c r="Y154" s="395"/>
      <c r="Z154" s="395"/>
      <c r="AA154" s="395"/>
      <c r="AB154" s="395"/>
      <c r="AC154" s="395"/>
      <c r="AD154" s="395"/>
      <c r="AE154" s="395"/>
      <c r="AF154" s="395"/>
    </row>
    <row r="155" spans="1:32" s="393" customFormat="1" ht="15">
      <c r="A155" s="395"/>
      <c r="B155" s="395"/>
      <c r="C155" s="395"/>
      <c r="D155" s="395"/>
      <c r="E155" s="395"/>
      <c r="F155" s="395"/>
      <c r="G155" s="395"/>
      <c r="H155" s="395"/>
      <c r="I155" s="395"/>
      <c r="J155" s="395"/>
      <c r="K155" s="395"/>
      <c r="L155" s="395"/>
      <c r="M155" s="395"/>
      <c r="N155" s="395"/>
      <c r="O155" s="395"/>
      <c r="P155" s="395"/>
      <c r="Q155" s="395"/>
      <c r="S155" s="501"/>
      <c r="T155" s="500"/>
      <c r="U155" s="487"/>
      <c r="V155" s="482"/>
      <c r="W155" s="482"/>
      <c r="X155" s="479"/>
      <c r="Y155" s="395"/>
      <c r="Z155" s="395"/>
      <c r="AA155" s="395"/>
      <c r="AB155" s="395"/>
      <c r="AC155" s="395"/>
      <c r="AD155" s="395"/>
      <c r="AE155" s="395"/>
      <c r="AF155" s="395"/>
    </row>
    <row r="156" spans="1:32" s="393" customFormat="1" ht="15">
      <c r="A156" s="395"/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5"/>
      <c r="M156" s="395"/>
      <c r="N156" s="395"/>
      <c r="O156" s="395"/>
      <c r="P156" s="395"/>
      <c r="Q156" s="395"/>
      <c r="S156" s="501"/>
      <c r="T156" s="500"/>
      <c r="U156" s="487"/>
      <c r="V156" s="482"/>
      <c r="W156" s="482"/>
      <c r="X156" s="479"/>
      <c r="Y156" s="395"/>
      <c r="Z156" s="395"/>
      <c r="AA156" s="395"/>
      <c r="AB156" s="395"/>
      <c r="AC156" s="395"/>
      <c r="AD156" s="395"/>
      <c r="AE156" s="395"/>
      <c r="AF156" s="395"/>
    </row>
    <row r="157" spans="1:32" s="393" customFormat="1" ht="15">
      <c r="A157" s="395"/>
      <c r="B157" s="395"/>
      <c r="C157" s="395"/>
      <c r="D157" s="395"/>
      <c r="E157" s="395"/>
      <c r="F157" s="395"/>
      <c r="G157" s="395"/>
      <c r="H157" s="395"/>
      <c r="I157" s="395"/>
      <c r="J157" s="395"/>
      <c r="K157" s="395"/>
      <c r="L157" s="395"/>
      <c r="M157" s="395"/>
      <c r="N157" s="395"/>
      <c r="O157" s="395"/>
      <c r="P157" s="395"/>
      <c r="Q157" s="395"/>
      <c r="S157" s="496"/>
      <c r="T157" s="500"/>
      <c r="U157" s="487"/>
      <c r="V157" s="482"/>
      <c r="W157" s="482"/>
      <c r="X157" s="479"/>
      <c r="Y157" s="395"/>
      <c r="Z157" s="395"/>
      <c r="AA157" s="395"/>
      <c r="AB157" s="395"/>
      <c r="AC157" s="395"/>
      <c r="AD157" s="395"/>
      <c r="AE157" s="395"/>
      <c r="AF157" s="395"/>
    </row>
    <row r="158" spans="1:32" s="393" customFormat="1" ht="15">
      <c r="A158" s="395"/>
      <c r="B158" s="395"/>
      <c r="C158" s="395"/>
      <c r="D158" s="395"/>
      <c r="E158" s="395"/>
      <c r="F158" s="395"/>
      <c r="G158" s="395"/>
      <c r="H158" s="395"/>
      <c r="I158" s="395"/>
      <c r="J158" s="395"/>
      <c r="K158" s="395"/>
      <c r="L158" s="395"/>
      <c r="M158" s="395"/>
      <c r="N158" s="395"/>
      <c r="O158" s="395"/>
      <c r="P158" s="395"/>
      <c r="Q158" s="395"/>
      <c r="R158" s="395"/>
      <c r="S158" s="496"/>
      <c r="T158" s="503"/>
      <c r="V158" s="489"/>
      <c r="W158" s="489"/>
      <c r="X158" s="479"/>
      <c r="Y158" s="395"/>
      <c r="Z158" s="395"/>
      <c r="AA158" s="395"/>
      <c r="AB158" s="395"/>
      <c r="AC158" s="395"/>
      <c r="AD158" s="395"/>
      <c r="AE158" s="395"/>
      <c r="AF158" s="395"/>
    </row>
    <row r="159" spans="19:24" ht="15">
      <c r="S159" s="496"/>
      <c r="T159" s="500"/>
      <c r="U159" s="487"/>
      <c r="V159" s="482"/>
      <c r="W159" s="482"/>
      <c r="X159" s="479"/>
    </row>
    <row r="160" spans="19:24" ht="15">
      <c r="S160" s="492"/>
      <c r="T160" s="500"/>
      <c r="U160" s="487"/>
      <c r="V160" s="482"/>
      <c r="W160" s="482"/>
      <c r="X160" s="479"/>
    </row>
    <row r="161" spans="19:24" ht="15">
      <c r="S161" s="501"/>
      <c r="T161" s="500"/>
      <c r="U161" s="487"/>
      <c r="V161" s="482"/>
      <c r="W161" s="482"/>
      <c r="X161" s="479"/>
    </row>
    <row r="162" spans="19:24" ht="15">
      <c r="S162" s="496"/>
      <c r="T162" s="500"/>
      <c r="U162" s="487"/>
      <c r="V162" s="482"/>
      <c r="W162" s="482"/>
      <c r="X162" s="479"/>
    </row>
    <row r="163" spans="19:24" ht="15">
      <c r="S163" s="496"/>
      <c r="T163" s="500"/>
      <c r="U163" s="487"/>
      <c r="V163" s="482"/>
      <c r="W163" s="482"/>
      <c r="X163" s="479"/>
    </row>
    <row r="164" spans="19:24" ht="15">
      <c r="S164" s="496"/>
      <c r="T164" s="500"/>
      <c r="U164" s="487"/>
      <c r="V164" s="482"/>
      <c r="W164" s="482"/>
      <c r="X164" s="479"/>
    </row>
    <row r="165" spans="7:24" ht="15">
      <c r="G165" s="504"/>
      <c r="S165" s="492"/>
      <c r="T165" s="500"/>
      <c r="U165" s="487"/>
      <c r="V165" s="482"/>
      <c r="W165" s="482"/>
      <c r="X165" s="479"/>
    </row>
    <row r="166" spans="19:24" ht="15">
      <c r="S166" s="501"/>
      <c r="T166" s="500"/>
      <c r="U166" s="487"/>
      <c r="V166" s="482"/>
      <c r="W166" s="482"/>
      <c r="X166" s="479"/>
    </row>
    <row r="167" spans="19:24" ht="15">
      <c r="S167" s="496"/>
      <c r="T167" s="500"/>
      <c r="U167" s="487"/>
      <c r="V167" s="482"/>
      <c r="W167" s="482"/>
      <c r="X167" s="479"/>
    </row>
    <row r="168" spans="5:24" ht="15">
      <c r="E168" s="505"/>
      <c r="F168" s="505"/>
      <c r="S168" s="496"/>
      <c r="T168" s="393"/>
      <c r="U168" s="499"/>
      <c r="V168" s="393"/>
      <c r="W168" s="489"/>
      <c r="X168" s="479"/>
    </row>
    <row r="169" spans="5:24" ht="15">
      <c r="E169" s="505"/>
      <c r="F169" s="505"/>
      <c r="S169" s="496"/>
      <c r="U169" s="506"/>
      <c r="V169" s="393"/>
      <c r="W169" s="489"/>
      <c r="X169" s="479"/>
    </row>
    <row r="170" spans="5:24" ht="15">
      <c r="E170" s="505"/>
      <c r="F170" s="505"/>
      <c r="S170" s="492"/>
      <c r="T170" s="393"/>
      <c r="U170" s="487"/>
      <c r="V170" s="393"/>
      <c r="W170" s="482"/>
      <c r="X170" s="479"/>
    </row>
    <row r="171" spans="5:24" ht="15">
      <c r="E171" s="505"/>
      <c r="F171" s="505"/>
      <c r="S171" s="501"/>
      <c r="T171" s="393"/>
      <c r="U171" s="487"/>
      <c r="V171" s="393"/>
      <c r="W171" s="482"/>
      <c r="X171" s="479"/>
    </row>
    <row r="172" spans="1:24" ht="15">
      <c r="A172" s="498"/>
      <c r="B172" s="498"/>
      <c r="C172" s="498"/>
      <c r="D172" s="498"/>
      <c r="S172" s="496"/>
      <c r="W172" s="504"/>
      <c r="X172" s="504"/>
    </row>
    <row r="173" spans="19:24" ht="15">
      <c r="S173" s="496"/>
      <c r="W173" s="504"/>
      <c r="X173" s="504"/>
    </row>
    <row r="174" spans="19:24" ht="15">
      <c r="S174" s="496"/>
      <c r="T174" s="507"/>
      <c r="W174" s="504"/>
      <c r="X174" s="504"/>
    </row>
    <row r="175" spans="19:24" ht="15">
      <c r="S175" s="496"/>
      <c r="T175" s="508"/>
      <c r="W175" s="504"/>
      <c r="X175" s="504"/>
    </row>
    <row r="176" spans="19:24" ht="15">
      <c r="S176" s="496"/>
      <c r="U176" s="509"/>
      <c r="W176" s="505"/>
      <c r="X176" s="505"/>
    </row>
    <row r="177" spans="19:24" ht="15">
      <c r="S177" s="496"/>
      <c r="U177" s="509"/>
      <c r="W177" s="505"/>
      <c r="X177" s="505"/>
    </row>
    <row r="178" spans="21:24" ht="15">
      <c r="U178" s="510"/>
      <c r="W178" s="505"/>
      <c r="X178" s="505"/>
    </row>
    <row r="179" spans="20:24" ht="15">
      <c r="T179" s="511"/>
      <c r="U179" s="510"/>
      <c r="W179" s="504"/>
      <c r="X179" s="504"/>
    </row>
    <row r="180" spans="21:24" ht="15">
      <c r="U180" s="512"/>
      <c r="W180" s="504"/>
      <c r="X180" s="504"/>
    </row>
    <row r="181" spans="20:24" ht="15">
      <c r="T181" s="396"/>
      <c r="U181" s="510"/>
      <c r="W181" s="504"/>
      <c r="X181" s="504"/>
    </row>
    <row r="182" spans="23:24" ht="15">
      <c r="W182" s="505"/>
      <c r="X182" s="505"/>
    </row>
    <row r="183" spans="23:24" ht="15">
      <c r="W183" s="505"/>
      <c r="X183" s="505"/>
    </row>
  </sheetData>
  <sheetProtection sheet="1" objects="1" scenarios="1" selectLockedCells="1"/>
  <mergeCells count="49">
    <mergeCell ref="A2:R2"/>
    <mergeCell ref="A21:F21"/>
    <mergeCell ref="K18:L18"/>
    <mergeCell ref="A9:E9"/>
    <mergeCell ref="F4:G4"/>
    <mergeCell ref="F6:G6"/>
    <mergeCell ref="F7:G7"/>
    <mergeCell ref="F5:G5"/>
    <mergeCell ref="A4:E4"/>
    <mergeCell ref="I9:R9"/>
    <mergeCell ref="A15:F15"/>
    <mergeCell ref="B13:E13"/>
    <mergeCell ref="C10:D10"/>
    <mergeCell ref="A10:B10"/>
    <mergeCell ref="I11:L11"/>
    <mergeCell ref="I12:L12"/>
    <mergeCell ref="I13:L13"/>
    <mergeCell ref="K15:L15"/>
    <mergeCell ref="K17:L17"/>
    <mergeCell ref="K16:L16"/>
    <mergeCell ref="A41:C41"/>
    <mergeCell ref="A40:C40"/>
    <mergeCell ref="A19:B19"/>
    <mergeCell ref="B26:F26"/>
    <mergeCell ref="B20:F20"/>
    <mergeCell ref="E22:F22"/>
    <mergeCell ref="A38:C38"/>
    <mergeCell ref="A39:C39"/>
    <mergeCell ref="A37:B37"/>
    <mergeCell ref="L38:N38"/>
    <mergeCell ref="L39:N39"/>
    <mergeCell ref="L40:N40"/>
    <mergeCell ref="M14:R14"/>
    <mergeCell ref="A28:I28"/>
    <mergeCell ref="A33:B34"/>
    <mergeCell ref="A31:B32"/>
    <mergeCell ref="A35:B36"/>
    <mergeCell ref="J20:R20"/>
    <mergeCell ref="I19:R19"/>
    <mergeCell ref="K28:T28"/>
    <mergeCell ref="A30:B30"/>
    <mergeCell ref="A29:I29"/>
    <mergeCell ref="L41:N41"/>
    <mergeCell ref="K29:T29"/>
    <mergeCell ref="L30:M30"/>
    <mergeCell ref="L31:M32"/>
    <mergeCell ref="L33:M34"/>
    <mergeCell ref="L35:M36"/>
    <mergeCell ref="L37:M37"/>
  </mergeCells>
  <conditionalFormatting sqref="O43:T43">
    <cfRule type="expression" priority="1" dxfId="26">
      <formula>$M$43="Yes"</formula>
    </cfRule>
  </conditionalFormatting>
  <dataValidations count="2">
    <dataValidation type="list" allowBlank="1" showInputMessage="1" showErrorMessage="1" sqref="K31:K41">
      <formula1>"Yes,No,n/a"</formula1>
    </dataValidation>
    <dataValidation type="list" allowBlank="1" showInputMessage="1" showErrorMessage="1" sqref="M43">
      <formula1>"Yes,No"</formula1>
    </dataValidation>
  </dataValidations>
  <hyperlinks>
    <hyperlink ref="J20" r:id="rId1" display="https://cao-94612.s3.amazonaws.com/documents/2022-Rent-Limits-11-Occupancy-Standard.pdf"/>
  </hyperlinks>
  <printOptions/>
  <pageMargins left="0.6" right="0.62" top="0.75" bottom="0.42" header="0.3" footer="0.24"/>
  <pageSetup fitToHeight="1" fitToWidth="1" horizontalDpi="600" verticalDpi="600" orientation="portrait" scale="66"/>
  <headerFooter>
    <oddFooter>&amp;C&amp;"-,Regular"&amp;A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1"/>
  <sheetViews>
    <sheetView zoomScalePageLayoutView="0" workbookViewId="0" topLeftCell="A1">
      <selection activeCell="A1" sqref="A1:IV65536"/>
    </sheetView>
  </sheetViews>
  <sheetFormatPr defaultColWidth="13.69921875" defaultRowHeight="15"/>
  <cols>
    <col min="1" max="1" width="20.09765625" style="79" customWidth="1"/>
    <col min="2" max="2" width="15.69921875" style="79" customWidth="1"/>
    <col min="3" max="3" width="14.296875" style="79" customWidth="1"/>
    <col min="4" max="4" width="10.3984375" style="79" customWidth="1"/>
    <col min="5" max="5" width="1.1015625" style="79" customWidth="1"/>
    <col min="6" max="6" width="1.59765625" style="79" customWidth="1"/>
    <col min="7" max="7" width="16.296875" style="79" customWidth="1"/>
    <col min="8" max="8" width="12.59765625" style="79" customWidth="1"/>
    <col min="9" max="16384" width="13.69921875" style="79" customWidth="1"/>
  </cols>
  <sheetData>
    <row r="1" spans="1:8" ht="17.25" customHeight="1">
      <c r="A1" s="971" t="s">
        <v>186</v>
      </c>
      <c r="B1" s="972"/>
      <c r="C1" s="972"/>
      <c r="D1" s="972"/>
      <c r="E1" s="972"/>
      <c r="F1" s="972"/>
      <c r="G1" s="972"/>
      <c r="H1" s="973"/>
    </row>
    <row r="2" ht="17.25" customHeight="1" thickBot="1"/>
    <row r="3" spans="1:4" ht="17.25" customHeight="1">
      <c r="A3" s="290" t="s">
        <v>197</v>
      </c>
      <c r="B3" s="173">
        <f>'Project Info'!B4</f>
        <v>0</v>
      </c>
      <c r="C3" s="173"/>
      <c r="D3" s="174"/>
    </row>
    <row r="4" spans="1:8" ht="17.25" customHeight="1" thickBot="1">
      <c r="A4" s="175"/>
      <c r="B4" s="176"/>
      <c r="C4" s="176"/>
      <c r="D4" s="177"/>
      <c r="G4" s="90"/>
      <c r="H4" s="90"/>
    </row>
    <row r="5" spans="1:8" ht="17.25" customHeight="1">
      <c r="A5" s="979" t="s">
        <v>196</v>
      </c>
      <c r="B5" s="980"/>
      <c r="C5" s="980"/>
      <c r="D5" s="981"/>
      <c r="F5" s="99"/>
      <c r="G5" s="974" t="s">
        <v>271</v>
      </c>
      <c r="H5" s="975"/>
    </row>
    <row r="6" spans="1:8" ht="17.25" customHeight="1">
      <c r="A6" s="115"/>
      <c r="B6" s="138"/>
      <c r="C6" s="112"/>
      <c r="D6" s="154"/>
      <c r="E6" s="108"/>
      <c r="F6" s="116"/>
      <c r="G6" s="124" t="s">
        <v>12</v>
      </c>
      <c r="H6" s="146" t="str">
        <f>'Project Info'!I5</f>
        <v>Yes</v>
      </c>
    </row>
    <row r="7" spans="1:8" ht="17.25" customHeight="1">
      <c r="A7" s="113" t="s">
        <v>195</v>
      </c>
      <c r="B7" s="130" t="s">
        <v>51</v>
      </c>
      <c r="C7" s="178" t="s">
        <v>440</v>
      </c>
      <c r="D7" s="179" t="s">
        <v>72</v>
      </c>
      <c r="E7" s="116"/>
      <c r="F7" s="116"/>
      <c r="G7" s="124" t="s">
        <v>272</v>
      </c>
      <c r="H7" s="139" t="str">
        <f>'Project Info'!I6</f>
        <v>No</v>
      </c>
    </row>
    <row r="8" spans="1:8" ht="17.25" customHeight="1">
      <c r="A8" s="110" t="str">
        <f>IF('Stabilized Ops &amp; Debt'!K16=0,"-",'Stabilized Ops &amp; Debt'!K16)</f>
        <v>-</v>
      </c>
      <c r="B8" s="131">
        <f>'Stabilized Ops &amp; Debt'!K21</f>
        <v>0</v>
      </c>
      <c r="C8" s="112">
        <f>'Stabilized Ops &amp; Debt'!K23</f>
        <v>0</v>
      </c>
      <c r="D8" s="180">
        <f>'Stabilized Ops &amp; Debt'!K18</f>
        <v>0</v>
      </c>
      <c r="E8" s="114"/>
      <c r="F8" s="114"/>
      <c r="G8" s="124" t="s">
        <v>13</v>
      </c>
      <c r="H8" s="139" t="str">
        <f>'Project Info'!K5</f>
        <v>No</v>
      </c>
    </row>
    <row r="9" spans="1:8" ht="17.25" customHeight="1" thickBot="1">
      <c r="A9" s="110" t="str">
        <f>IF('Stabilized Ops &amp; Debt'!K25=0,"-",'Stabilized Ops &amp; Debt'!K25)</f>
        <v>-</v>
      </c>
      <c r="B9" s="129">
        <f>'Stabilized Ops &amp; Debt'!K29</f>
        <v>0</v>
      </c>
      <c r="C9" s="112">
        <f>'Stabilized Ops &amp; Debt'!K30</f>
        <v>0</v>
      </c>
      <c r="D9" s="180">
        <f>'Stabilized Ops &amp; Debt'!K26</f>
        <v>0</v>
      </c>
      <c r="E9" s="114"/>
      <c r="F9" s="114"/>
      <c r="G9" s="119" t="s">
        <v>246</v>
      </c>
      <c r="H9" s="140" t="str">
        <f>'Project Info'!K6</f>
        <v>No</v>
      </c>
    </row>
    <row r="10" spans="1:8" ht="17.25" customHeight="1" thickBot="1">
      <c r="A10" s="110" t="str">
        <f>IF('Stabilized Ops &amp; Debt'!K32=0,"-",'Stabilized Ops &amp; Debt'!K32)</f>
        <v>-</v>
      </c>
      <c r="B10" s="129">
        <f>'Stabilized Ops &amp; Debt'!K36</f>
        <v>0</v>
      </c>
      <c r="C10" s="112">
        <f>'Stabilized Ops &amp; Debt'!K37</f>
        <v>0</v>
      </c>
      <c r="D10" s="180">
        <f>'Stabilized Ops &amp; Debt'!K33</f>
        <v>0</v>
      </c>
      <c r="E10" s="114"/>
      <c r="F10" s="114"/>
      <c r="G10"/>
      <c r="H10"/>
    </row>
    <row r="11" spans="1:8" ht="17.25" customHeight="1">
      <c r="A11" s="110" t="str">
        <f>IF('Stabilized Ops &amp; Debt'!K39=0,"-",'Stabilized Ops &amp; Debt'!K39)</f>
        <v>Oakland City Loan</v>
      </c>
      <c r="B11" s="129">
        <f>'Stabilized Ops &amp; Debt'!K42</f>
        <v>0.03</v>
      </c>
      <c r="C11"/>
      <c r="D11" s="180">
        <f>'Stabilized Ops &amp; Debt'!K40</f>
        <v>0</v>
      </c>
      <c r="E11" s="114"/>
      <c r="F11" s="114"/>
      <c r="G11" s="974" t="s">
        <v>80</v>
      </c>
      <c r="H11" s="975"/>
    </row>
    <row r="12" spans="1:8" ht="17.25" customHeight="1">
      <c r="A12" s="110" t="str">
        <f>IF('Stabilized Ops &amp; Debt'!K44=0,"-",'Stabilized Ops &amp; Debt'!K44)</f>
        <v>-</v>
      </c>
      <c r="B12" s="129">
        <f>'Stabilized Ops &amp; Debt'!K47</f>
        <v>0</v>
      </c>
      <c r="C12"/>
      <c r="D12" s="180">
        <f>'Stabilized Ops &amp; Debt'!K45</f>
        <v>0</v>
      </c>
      <c r="E12" s="114"/>
      <c r="F12" s="114"/>
      <c r="G12" s="118" t="s">
        <v>101</v>
      </c>
      <c r="H12" s="141" t="s">
        <v>152</v>
      </c>
    </row>
    <row r="13" spans="1:8" ht="17.25" customHeight="1" thickBot="1">
      <c r="A13" s="109" t="s">
        <v>60</v>
      </c>
      <c r="B13" s="129"/>
      <c r="C13" s="112"/>
      <c r="D13" s="181">
        <f>SUM(D8:D12)</f>
        <v>0</v>
      </c>
      <c r="E13" s="114"/>
      <c r="F13" s="114"/>
      <c r="G13" s="124" t="s">
        <v>81</v>
      </c>
      <c r="H13" s="139">
        <f>'Project Info'!C23</f>
        <v>0</v>
      </c>
    </row>
    <row r="14" spans="1:8" ht="17.25" customHeight="1" thickBot="1" thickTop="1">
      <c r="A14" s="107"/>
      <c r="B14" s="101"/>
      <c r="C14" s="101"/>
      <c r="D14" s="100"/>
      <c r="E14" s="114"/>
      <c r="F14" s="114"/>
      <c r="G14" s="124" t="s">
        <v>82</v>
      </c>
      <c r="H14" s="139">
        <f>'Project Info'!C24</f>
        <v>0</v>
      </c>
    </row>
    <row r="15" spans="1:8" ht="17.25" customHeight="1" thickBot="1">
      <c r="A15" s="155"/>
      <c r="B15" s="98"/>
      <c r="C15" s="98"/>
      <c r="D15" s="102"/>
      <c r="E15" s="114"/>
      <c r="F15" s="114"/>
      <c r="G15" s="124" t="s">
        <v>83</v>
      </c>
      <c r="H15" s="139">
        <f>'Project Info'!C25</f>
        <v>0</v>
      </c>
    </row>
    <row r="16" spans="1:8" ht="17.25" customHeight="1">
      <c r="A16" s="976" t="s">
        <v>194</v>
      </c>
      <c r="B16" s="977"/>
      <c r="C16" s="977"/>
      <c r="D16" s="978"/>
      <c r="E16" s="114"/>
      <c r="F16" s="114"/>
      <c r="G16" s="124" t="s">
        <v>84</v>
      </c>
      <c r="H16" s="139">
        <f>'Project Info'!C26</f>
        <v>0</v>
      </c>
    </row>
    <row r="17" spans="1:8" ht="17.25" customHeight="1">
      <c r="A17" s="97" t="s">
        <v>68</v>
      </c>
      <c r="B17" s="156"/>
      <c r="C17" s="156"/>
      <c r="D17" s="96">
        <f>'Uses of Funds'!D11</f>
        <v>0</v>
      </c>
      <c r="E17" s="98"/>
      <c r="F17" s="98"/>
      <c r="G17" s="124" t="s">
        <v>85</v>
      </c>
      <c r="H17" s="139">
        <f>'Project Info'!C27</f>
        <v>0</v>
      </c>
    </row>
    <row r="18" spans="1:8" ht="17.25" customHeight="1" thickBot="1">
      <c r="A18" s="97" t="s">
        <v>437</v>
      </c>
      <c r="B18" s="156"/>
      <c r="C18" s="156"/>
      <c r="D18" s="96">
        <f>'Uses of Funds'!D25</f>
        <v>0</v>
      </c>
      <c r="E18" s="114"/>
      <c r="F18" s="114"/>
      <c r="G18" s="170" t="s">
        <v>141</v>
      </c>
      <c r="H18" s="171">
        <f>SUM(H13:H17)</f>
        <v>0</v>
      </c>
    </row>
    <row r="19" spans="1:5" ht="17.25" customHeight="1" thickBot="1">
      <c r="A19" s="97" t="s">
        <v>217</v>
      </c>
      <c r="B19" s="156"/>
      <c r="C19" s="156"/>
      <c r="D19" s="96">
        <f>'Uses of Funds'!D39+'Uses of Funds'!D45</f>
        <v>0</v>
      </c>
      <c r="E19" s="114"/>
    </row>
    <row r="20" spans="1:8" ht="17.25" customHeight="1">
      <c r="A20" s="97" t="s">
        <v>438</v>
      </c>
      <c r="B20" s="156"/>
      <c r="C20" s="156"/>
      <c r="D20" s="96">
        <f>D23-SUM(D17:D19)-SUM(D21:D22)</f>
        <v>0</v>
      </c>
      <c r="E20" s="114"/>
      <c r="G20" s="974" t="s">
        <v>86</v>
      </c>
      <c r="H20" s="975"/>
    </row>
    <row r="21" spans="1:8" ht="17.25" customHeight="1">
      <c r="A21" s="97" t="s">
        <v>381</v>
      </c>
      <c r="B21" s="156"/>
      <c r="C21" s="156"/>
      <c r="D21" s="96">
        <f>'Uses of Funds'!D55</f>
        <v>0</v>
      </c>
      <c r="E21" s="114"/>
      <c r="G21" s="118" t="s">
        <v>87</v>
      </c>
      <c r="H21" s="117" t="s">
        <v>0</v>
      </c>
    </row>
    <row r="22" spans="1:8" ht="17.25" customHeight="1">
      <c r="A22" s="97" t="s">
        <v>439</v>
      </c>
      <c r="B22" s="156"/>
      <c r="C22" s="156"/>
      <c r="D22" s="96">
        <f>'Uses of Funds'!D76</f>
        <v>0</v>
      </c>
      <c r="F22" s="112"/>
      <c r="G22" s="142" t="s">
        <v>267</v>
      </c>
      <c r="H22" s="145">
        <f>'Project Info'!N10</f>
        <v>0</v>
      </c>
    </row>
    <row r="23" spans="1:8" ht="17.25" customHeight="1" thickBot="1">
      <c r="A23" s="95" t="s">
        <v>143</v>
      </c>
      <c r="B23" s="156"/>
      <c r="C23" s="156"/>
      <c r="D23" s="172">
        <f>'Uses of Funds'!D78</f>
        <v>0</v>
      </c>
      <c r="E23" s="99"/>
      <c r="F23" s="111"/>
      <c r="G23" s="143" t="s">
        <v>263</v>
      </c>
      <c r="H23" s="102">
        <f>'Project Info'!N11</f>
        <v>0</v>
      </c>
    </row>
    <row r="24" spans="1:8" ht="17.25" customHeight="1" thickBot="1" thickTop="1">
      <c r="A24" s="94"/>
      <c r="B24" s="93"/>
      <c r="C24" s="92"/>
      <c r="D24" s="91"/>
      <c r="E24" s="51"/>
      <c r="F24" s="111"/>
      <c r="G24" s="143" t="s">
        <v>265</v>
      </c>
      <c r="H24" s="102">
        <f>'Project Info'!N12</f>
        <v>0</v>
      </c>
    </row>
    <row r="25" spans="4:8" ht="17.25" customHeight="1" thickBot="1">
      <c r="D25" s="98"/>
      <c r="E25" s="51"/>
      <c r="F25" s="111"/>
      <c r="G25" s="143" t="s">
        <v>264</v>
      </c>
      <c r="H25" s="102">
        <f>'Project Info'!N13</f>
        <v>0</v>
      </c>
    </row>
    <row r="26" spans="1:8" ht="17.25" customHeight="1">
      <c r="A26" s="969" t="s">
        <v>78</v>
      </c>
      <c r="B26" s="982"/>
      <c r="C26" s="982"/>
      <c r="D26" s="970"/>
      <c r="E26" s="51"/>
      <c r="F26" s="111"/>
      <c r="G26" s="144" t="s">
        <v>266</v>
      </c>
      <c r="H26" s="102">
        <f>'Project Info'!N14</f>
        <v>0</v>
      </c>
    </row>
    <row r="27" spans="1:8" ht="17.25" customHeight="1">
      <c r="A27" s="106" t="s">
        <v>87</v>
      </c>
      <c r="B27" s="105"/>
      <c r="C27" s="105" t="s">
        <v>141</v>
      </c>
      <c r="D27" s="123" t="s">
        <v>153</v>
      </c>
      <c r="E27" s="51"/>
      <c r="F27" s="111"/>
      <c r="G27" s="124" t="s">
        <v>10</v>
      </c>
      <c r="H27" s="102">
        <f>'Project Info'!N15</f>
        <v>0</v>
      </c>
    </row>
    <row r="28" spans="1:8" ht="17.25" customHeight="1" thickBot="1">
      <c r="A28" s="103" t="s">
        <v>74</v>
      </c>
      <c r="C28" s="120">
        <f>'Stabilized Ops &amp; Debt'!E17</f>
        <v>0</v>
      </c>
      <c r="D28" s="121">
        <f>_xlfn.IFERROR(C28/H$18,0)</f>
        <v>0</v>
      </c>
      <c r="E28" s="51"/>
      <c r="F28" s="111"/>
      <c r="G28" s="119" t="s">
        <v>141</v>
      </c>
      <c r="H28" s="100">
        <f>SUM(H22:H27)</f>
        <v>0</v>
      </c>
    </row>
    <row r="29" spans="1:8" ht="17.25" customHeight="1" thickBot="1">
      <c r="A29" s="103" t="s">
        <v>64</v>
      </c>
      <c r="C29" s="120">
        <f>'Stabilized Ops &amp; Debt'!E18</f>
        <v>0</v>
      </c>
      <c r="D29" s="121">
        <f aca="true" t="shared" si="0" ref="D29:D40">_xlfn.IFERROR(C29/H$18,0)</f>
        <v>0</v>
      </c>
      <c r="E29" s="89"/>
      <c r="F29" s="51"/>
      <c r="G29" s="111"/>
      <c r="H29" s="120"/>
    </row>
    <row r="30" spans="1:8" ht="17.25" customHeight="1">
      <c r="A30" s="103" t="s">
        <v>76</v>
      </c>
      <c r="C30" s="120">
        <f>'Stabilized Ops &amp; Debt'!E19</f>
        <v>0</v>
      </c>
      <c r="D30" s="121">
        <f t="shared" si="0"/>
        <v>0</v>
      </c>
      <c r="E30" s="90"/>
      <c r="F30" s="51"/>
      <c r="G30" s="969" t="s">
        <v>198</v>
      </c>
      <c r="H30" s="970"/>
    </row>
    <row r="31" spans="1:8" ht="17.25" customHeight="1">
      <c r="A31" s="103" t="s">
        <v>370</v>
      </c>
      <c r="C31" s="120">
        <f>'Stabilized Ops &amp; Debt'!E20</f>
        <v>0</v>
      </c>
      <c r="D31" s="121">
        <f t="shared" si="0"/>
        <v>0</v>
      </c>
      <c r="F31" s="80"/>
      <c r="G31" s="103" t="s">
        <v>193</v>
      </c>
      <c r="H31" s="139">
        <f>'Cash Flow'!F71</f>
        <v>14</v>
      </c>
    </row>
    <row r="32" spans="1:8" ht="17.25" customHeight="1">
      <c r="A32" s="103" t="s">
        <v>75</v>
      </c>
      <c r="C32" s="120">
        <f>'Stabilized Ops &amp; Debt'!E21</f>
        <v>0</v>
      </c>
      <c r="D32" s="121">
        <f t="shared" si="0"/>
        <v>0</v>
      </c>
      <c r="F32" s="78"/>
      <c r="G32" s="103" t="s">
        <v>200</v>
      </c>
      <c r="H32" s="189">
        <f>'Cash Flow'!F72</f>
        <v>0</v>
      </c>
    </row>
    <row r="33" spans="1:8" ht="17.25" customHeight="1">
      <c r="A33" s="103" t="s">
        <v>160</v>
      </c>
      <c r="C33" s="120">
        <f>'Stabilized Ops &amp; Debt'!E22</f>
        <v>0</v>
      </c>
      <c r="D33" s="121">
        <f t="shared" si="0"/>
        <v>0</v>
      </c>
      <c r="G33" s="103" t="s">
        <v>204</v>
      </c>
      <c r="H33" s="188">
        <f>'Cash Flow'!F73</f>
        <v>0</v>
      </c>
    </row>
    <row r="34" spans="1:8" ht="17.25" customHeight="1">
      <c r="A34" s="103" t="s">
        <v>374</v>
      </c>
      <c r="C34" s="120">
        <f>'Stabilized Ops &amp; Debt'!E23</f>
        <v>0</v>
      </c>
      <c r="D34" s="121">
        <f t="shared" si="0"/>
        <v>0</v>
      </c>
      <c r="G34" s="103" t="s">
        <v>205</v>
      </c>
      <c r="H34" s="139">
        <f>'Cash Flow'!F74</f>
        <v>0</v>
      </c>
    </row>
    <row r="35" spans="1:8" ht="17.25" customHeight="1">
      <c r="A35" s="103" t="s">
        <v>66</v>
      </c>
      <c r="C35" s="120">
        <f>'Stabilized Ops &amp; Debt'!E24</f>
        <v>0</v>
      </c>
      <c r="D35" s="121">
        <f t="shared" si="0"/>
        <v>0</v>
      </c>
      <c r="E35" s="88"/>
      <c r="G35" s="103" t="s">
        <v>206</v>
      </c>
      <c r="H35" s="139">
        <f>'Cash Flow'!F75</f>
        <v>0</v>
      </c>
    </row>
    <row r="36" spans="1:8" ht="17.25" customHeight="1">
      <c r="A36" s="182" t="s">
        <v>77</v>
      </c>
      <c r="B36" s="88"/>
      <c r="C36" s="183">
        <f>'Stabilized Ops &amp; Debt'!E25</f>
        <v>0</v>
      </c>
      <c r="D36" s="185">
        <f t="shared" si="0"/>
        <v>0</v>
      </c>
      <c r="E36" s="88"/>
      <c r="G36" s="103" t="s">
        <v>201</v>
      </c>
      <c r="H36" s="189" t="e">
        <f>'Cash Flow'!F76</f>
        <v>#DIV/0!</v>
      </c>
    </row>
    <row r="37" spans="1:8" ht="17.25" customHeight="1">
      <c r="A37" s="103" t="s">
        <v>400</v>
      </c>
      <c r="C37" s="120">
        <f>'Stabilized Ops &amp; Debt'!E26</f>
        <v>0</v>
      </c>
      <c r="D37" s="121">
        <f t="shared" si="0"/>
        <v>0</v>
      </c>
      <c r="E37" s="88"/>
      <c r="G37" s="103" t="s">
        <v>228</v>
      </c>
      <c r="H37" s="189">
        <f>'Cash Flow'!F77</f>
        <v>0</v>
      </c>
    </row>
    <row r="38" spans="1:8" ht="17.25" customHeight="1">
      <c r="A38" s="103" t="s">
        <v>352</v>
      </c>
      <c r="C38" s="120">
        <f>'Stabilized Ops &amp; Debt'!E27</f>
        <v>0</v>
      </c>
      <c r="D38" s="121">
        <f t="shared" si="0"/>
        <v>0</v>
      </c>
      <c r="E38" s="88"/>
      <c r="G38" s="103" t="s">
        <v>202</v>
      </c>
      <c r="H38" s="189">
        <f>'Cash Flow'!F78</f>
        <v>0</v>
      </c>
    </row>
    <row r="39" spans="1:8" ht="17.25" customHeight="1" thickBot="1">
      <c r="A39" s="103" t="s">
        <v>351</v>
      </c>
      <c r="C39" s="120">
        <f>'Stabilized Ops &amp; Debt'!E28</f>
        <v>0</v>
      </c>
      <c r="D39" s="121">
        <f t="shared" si="0"/>
        <v>0</v>
      </c>
      <c r="E39" s="88"/>
      <c r="G39" s="94" t="s">
        <v>203</v>
      </c>
      <c r="H39" s="187" t="e">
        <f>'Cash Flow'!F79</f>
        <v>#DIV/0!</v>
      </c>
    </row>
    <row r="40" spans="1:7" ht="17.25" customHeight="1" thickBot="1">
      <c r="A40" s="94" t="s">
        <v>371</v>
      </c>
      <c r="B40" s="93"/>
      <c r="C40" s="184">
        <f>'Stabilized Ops &amp; Debt'!E29</f>
        <v>0</v>
      </c>
      <c r="D40" s="186">
        <f t="shared" si="0"/>
        <v>0</v>
      </c>
      <c r="E40" s="88"/>
      <c r="G40" s="122"/>
    </row>
    <row r="41" spans="1:7" ht="15">
      <c r="A41" s="85"/>
      <c r="E41" s="88"/>
      <c r="G41" s="122"/>
    </row>
    <row r="42" spans="1:7" ht="15">
      <c r="A42" s="85"/>
      <c r="G42" s="122"/>
    </row>
    <row r="43" spans="1:7" ht="15">
      <c r="A43" s="87"/>
      <c r="B43" s="88"/>
      <c r="D43" s="88"/>
      <c r="G43" s="122"/>
    </row>
    <row r="44" spans="1:6" ht="15.75">
      <c r="A44" s="87"/>
      <c r="B44" s="88"/>
      <c r="D44" s="88"/>
      <c r="E44" s="122"/>
      <c r="F44"/>
    </row>
    <row r="45" spans="1:6" ht="15.75">
      <c r="A45" s="87"/>
      <c r="B45" s="88"/>
      <c r="D45" s="88"/>
      <c r="E45" s="89"/>
      <c r="F45"/>
    </row>
    <row r="46" spans="1:4" ht="15">
      <c r="A46" s="87"/>
      <c r="B46" s="88"/>
      <c r="C46" s="83"/>
      <c r="D46" s="88"/>
    </row>
    <row r="47" spans="1:4" ht="15">
      <c r="A47" s="87"/>
      <c r="B47" s="88"/>
      <c r="C47" s="83"/>
      <c r="D47" s="88"/>
    </row>
    <row r="48" spans="3:6" ht="15">
      <c r="C48" s="83"/>
      <c r="F48" s="98"/>
    </row>
    <row r="49" spans="1:6" ht="15.75">
      <c r="A49" s="87"/>
      <c r="F49"/>
    </row>
    <row r="50" spans="1:6" ht="15.75">
      <c r="A50" s="87"/>
      <c r="F50"/>
    </row>
    <row r="51" spans="1:6" ht="15.75">
      <c r="A51" s="87"/>
      <c r="F51"/>
    </row>
    <row r="52" spans="6:8" ht="15">
      <c r="F52" s="104"/>
      <c r="H52" s="80"/>
    </row>
    <row r="53" spans="6:8" ht="15">
      <c r="F53" s="104"/>
      <c r="H53" s="80"/>
    </row>
    <row r="54" spans="6:8" ht="15">
      <c r="F54" s="104"/>
      <c r="H54" s="80"/>
    </row>
    <row r="55" spans="1:8" ht="15.75" customHeight="1">
      <c r="A55" s="86"/>
      <c r="F55" s="104"/>
      <c r="H55" s="80"/>
    </row>
    <row r="56" spans="1:8" ht="15">
      <c r="A56" s="85"/>
      <c r="B56" s="83"/>
      <c r="D56" s="83"/>
      <c r="F56" s="104"/>
      <c r="H56" s="80"/>
    </row>
    <row r="57" spans="1:8" ht="15">
      <c r="A57" s="84"/>
      <c r="B57" s="83"/>
      <c r="D57" s="83"/>
      <c r="F57" s="104"/>
      <c r="H57" s="82"/>
    </row>
    <row r="58" spans="1:8" ht="15">
      <c r="A58" s="84"/>
      <c r="B58" s="83"/>
      <c r="D58" s="83"/>
      <c r="F58" s="98"/>
      <c r="H58" s="81"/>
    </row>
    <row r="59" ht="15">
      <c r="F59" s="98"/>
    </row>
    <row r="60" spans="5:7" ht="15.75">
      <c r="E60"/>
      <c r="F60"/>
      <c r="G60"/>
    </row>
    <row r="61" spans="5:8" ht="15.75">
      <c r="E61"/>
      <c r="F61"/>
      <c r="G61"/>
      <c r="H61" s="80"/>
    </row>
    <row r="62" spans="5:8" ht="15">
      <c r="E62" s="88"/>
      <c r="G62" s="88"/>
      <c r="H62" s="80"/>
    </row>
    <row r="63" spans="5:8" ht="15">
      <c r="E63" s="88"/>
      <c r="G63" s="88"/>
      <c r="H63" s="80"/>
    </row>
    <row r="64" spans="5:8" ht="15">
      <c r="E64" s="88"/>
      <c r="G64" s="88"/>
      <c r="H64" s="80"/>
    </row>
    <row r="65" spans="5:8" ht="15">
      <c r="E65" s="88"/>
      <c r="H65" s="80"/>
    </row>
    <row r="66" spans="5:8" ht="15">
      <c r="E66" s="88"/>
      <c r="H66" s="80"/>
    </row>
    <row r="67" ht="15">
      <c r="H67" s="80"/>
    </row>
    <row r="68" ht="15">
      <c r="H68" s="82"/>
    </row>
    <row r="69" ht="15">
      <c r="H69" s="81"/>
    </row>
    <row r="70" ht="15">
      <c r="H70" s="81"/>
    </row>
    <row r="71" ht="15">
      <c r="H71" s="81"/>
    </row>
    <row r="73" ht="15">
      <c r="G73" s="83"/>
    </row>
    <row r="74" spans="7:8" ht="15">
      <c r="G74" s="83"/>
      <c r="H74" s="80"/>
    </row>
    <row r="75" spans="5:8" ht="9" customHeight="1">
      <c r="E75" s="83"/>
      <c r="G75" s="83"/>
      <c r="H75" s="80"/>
    </row>
    <row r="76" spans="5:8" ht="15">
      <c r="E76" s="83"/>
      <c r="F76" s="88"/>
      <c r="H76" s="80"/>
    </row>
    <row r="77" spans="5:8" ht="13.5" customHeight="1">
      <c r="E77" s="83"/>
      <c r="F77" s="88"/>
      <c r="H77" s="80"/>
    </row>
    <row r="78" spans="6:8" ht="15">
      <c r="F78" s="88"/>
      <c r="H78" s="80"/>
    </row>
    <row r="79" spans="6:8" ht="15">
      <c r="F79" s="88"/>
      <c r="H79" s="80"/>
    </row>
    <row r="80" spans="6:8" ht="15">
      <c r="F80" s="88"/>
      <c r="H80" s="82"/>
    </row>
    <row r="81" ht="15">
      <c r="H81" s="81"/>
    </row>
    <row r="82" ht="15">
      <c r="H82" s="81"/>
    </row>
    <row r="83" ht="15">
      <c r="H83" s="81"/>
    </row>
    <row r="84" ht="15">
      <c r="H84" s="81"/>
    </row>
    <row r="85" ht="15">
      <c r="H85" s="81"/>
    </row>
    <row r="89" ht="15">
      <c r="F89" s="83"/>
    </row>
    <row r="90" spans="6:8" ht="15">
      <c r="F90" s="83"/>
      <c r="H90" s="80"/>
    </row>
    <row r="91" spans="6:8" ht="15">
      <c r="F91" s="83"/>
      <c r="H91" s="80"/>
    </row>
  </sheetData>
  <sheetProtection sheet="1" objects="1" scenarios="1" selectLockedCells="1" selectUnlockedCells="1"/>
  <mergeCells count="8">
    <mergeCell ref="G30:H30"/>
    <mergeCell ref="A1:H1"/>
    <mergeCell ref="G11:H11"/>
    <mergeCell ref="G20:H20"/>
    <mergeCell ref="A16:D16"/>
    <mergeCell ref="G5:H5"/>
    <mergeCell ref="A5:D5"/>
    <mergeCell ref="A26:D26"/>
  </mergeCells>
  <printOptions/>
  <pageMargins left="1" right="0.62" top="0.75" bottom="0.42" header="0.3" footer="0.24"/>
  <pageSetup fitToHeight="1" fitToWidth="1" horizontalDpi="600" verticalDpi="600" orientation="portrait" scale="79"/>
  <headerFooter>
    <oddFooter>&amp;C&amp;"-,Regular"&amp;A&amp;R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91"/>
  <sheetViews>
    <sheetView zoomScalePageLayoutView="0" workbookViewId="0" topLeftCell="A22">
      <selection activeCell="H36" sqref="H36:H49"/>
    </sheetView>
  </sheetViews>
  <sheetFormatPr defaultColWidth="11.59765625" defaultRowHeight="15"/>
  <cols>
    <col min="1" max="1" width="11.59765625" style="427" customWidth="1"/>
    <col min="2" max="2" width="20" style="427" customWidth="1"/>
    <col min="3" max="3" width="10.69921875" style="427" customWidth="1"/>
    <col min="4" max="4" width="13.8984375" style="427" customWidth="1"/>
    <col min="5" max="5" width="15" style="427" customWidth="1"/>
    <col min="6" max="6" width="16.69921875" style="427" customWidth="1"/>
    <col min="7" max="7" width="11.59765625" style="427" customWidth="1"/>
    <col min="8" max="8" width="27.69921875" style="427" customWidth="1"/>
    <col min="9" max="16384" width="11.59765625" style="427" customWidth="1"/>
  </cols>
  <sheetData>
    <row r="1" spans="1:10" ht="18.75">
      <c r="A1" s="983" t="s">
        <v>251</v>
      </c>
      <c r="B1" s="984"/>
      <c r="C1" s="984"/>
      <c r="D1" s="984"/>
      <c r="E1" s="984"/>
      <c r="F1" s="984"/>
      <c r="G1" s="984"/>
      <c r="H1" s="985"/>
      <c r="I1" s="514"/>
      <c r="J1" s="514"/>
    </row>
    <row r="2" spans="1:10" ht="18.75">
      <c r="A2" s="515"/>
      <c r="B2" s="516"/>
      <c r="C2" s="516"/>
      <c r="D2" s="516"/>
      <c r="E2" s="516"/>
      <c r="F2" s="516"/>
      <c r="G2" s="516"/>
      <c r="H2" s="517"/>
      <c r="I2" s="514"/>
      <c r="J2" s="514"/>
    </row>
    <row r="3" spans="1:10" ht="18.75">
      <c r="A3" s="518" t="s">
        <v>197</v>
      </c>
      <c r="B3" s="519"/>
      <c r="C3" s="520">
        <f>'Project Info'!B4</f>
        <v>0</v>
      </c>
      <c r="D3" s="517"/>
      <c r="E3" s="521"/>
      <c r="F3" s="516"/>
      <c r="G3" s="516"/>
      <c r="H3" s="522"/>
      <c r="I3" s="514"/>
      <c r="J3" s="514"/>
    </row>
    <row r="4" spans="1:10" ht="18.75">
      <c r="A4" s="523" t="s">
        <v>258</v>
      </c>
      <c r="B4" s="524"/>
      <c r="C4" s="525" t="str">
        <f>construction_type</f>
        <v>-</v>
      </c>
      <c r="D4" s="522"/>
      <c r="E4" s="516"/>
      <c r="F4" s="516"/>
      <c r="G4" s="516"/>
      <c r="H4" s="522"/>
      <c r="I4" s="514"/>
      <c r="J4" s="514"/>
    </row>
    <row r="5" spans="1:10" ht="18.75">
      <c r="A5" s="523" t="s">
        <v>46</v>
      </c>
      <c r="B5" s="516"/>
      <c r="C5" s="526">
        <f>'Project Info'!C28</f>
        <v>0</v>
      </c>
      <c r="D5" s="522"/>
      <c r="E5" s="516"/>
      <c r="F5" s="516"/>
      <c r="G5" s="516"/>
      <c r="H5" s="522"/>
      <c r="I5" s="514"/>
      <c r="J5" s="514"/>
    </row>
    <row r="6" spans="1:10" ht="18.75">
      <c r="A6" s="527" t="s">
        <v>292</v>
      </c>
      <c r="C6" s="528">
        <f>'Project Info'!B28</f>
        <v>0</v>
      </c>
      <c r="D6" s="522"/>
      <c r="E6" s="516"/>
      <c r="F6" s="516"/>
      <c r="G6" s="516"/>
      <c r="H6" s="522"/>
      <c r="I6" s="514"/>
      <c r="J6" s="514"/>
    </row>
    <row r="7" spans="1:10" ht="19.5" thickBot="1">
      <c r="A7" s="529" t="s">
        <v>300</v>
      </c>
      <c r="B7" s="530"/>
      <c r="C7" s="531">
        <f>'Project Info'!J22</f>
        <v>0</v>
      </c>
      <c r="D7" s="532"/>
      <c r="E7" s="516"/>
      <c r="F7" s="516"/>
      <c r="G7" s="516"/>
      <c r="H7" s="533"/>
      <c r="I7" s="514"/>
      <c r="J7" s="514"/>
    </row>
    <row r="8" spans="1:10" ht="33.75">
      <c r="A8" s="521"/>
      <c r="B8" s="516"/>
      <c r="C8" s="516"/>
      <c r="D8" s="534" t="s">
        <v>257</v>
      </c>
      <c r="E8" s="534" t="s">
        <v>260</v>
      </c>
      <c r="F8" s="986" t="s">
        <v>491</v>
      </c>
      <c r="G8" s="987"/>
      <c r="H8" s="535" t="s">
        <v>262</v>
      </c>
      <c r="I8" s="514"/>
      <c r="J8" s="514"/>
    </row>
    <row r="9" spans="1:10" ht="19.5" thickBot="1">
      <c r="A9" s="521"/>
      <c r="B9" s="516"/>
      <c r="C9" s="516"/>
      <c r="D9" s="534"/>
      <c r="E9" s="534"/>
      <c r="F9" s="536"/>
      <c r="G9" s="537"/>
      <c r="H9" s="538"/>
      <c r="I9" s="514"/>
      <c r="J9" s="514"/>
    </row>
    <row r="10" spans="1:10" ht="18.75">
      <c r="A10" s="539" t="s">
        <v>409</v>
      </c>
      <c r="B10" s="540"/>
      <c r="C10" s="540"/>
      <c r="D10" s="541"/>
      <c r="E10" s="541"/>
      <c r="F10" s="542"/>
      <c r="G10" s="543"/>
      <c r="H10" s="535"/>
      <c r="I10" s="514"/>
      <c r="J10" s="514"/>
    </row>
    <row r="11" spans="1:10" s="401" customFormat="1" ht="15.75">
      <c r="A11" s="544" t="s">
        <v>410</v>
      </c>
      <c r="B11" s="526"/>
      <c r="C11" s="526"/>
      <c r="D11" s="545">
        <f>_xlfn.IFERROR(IF(C5&lt;=4,'Stabilized Ops &amp; Debt'!$K$40/C5,"N/A"),0)</f>
        <v>0</v>
      </c>
      <c r="E11" s="546">
        <v>400000</v>
      </c>
      <c r="F11" s="547" t="s">
        <v>259</v>
      </c>
      <c r="G11" s="548" t="str">
        <f>IF(D11="N/A","N/A",IF(D11&gt;E11,"Yes","No"))</f>
        <v>No</v>
      </c>
      <c r="H11" s="990"/>
      <c r="I11" s="514"/>
      <c r="J11" s="514"/>
    </row>
    <row r="12" spans="1:8" ht="15.75">
      <c r="A12" s="549" t="s">
        <v>411</v>
      </c>
      <c r="D12" s="545" t="str">
        <f>_xlfn.IFERROR(IF(AND(C$5&gt;4,C$5&lt;10),'Stabilized Ops &amp; Debt'!$K$40/C5,"N/A"),0)</f>
        <v>N/A</v>
      </c>
      <c r="E12" s="546">
        <v>375000</v>
      </c>
      <c r="F12" s="547" t="s">
        <v>259</v>
      </c>
      <c r="G12" s="548" t="str">
        <f>IF(D12="N/A","N/A",IF(D12&gt;E12,"Yes","No"))</f>
        <v>N/A</v>
      </c>
      <c r="H12" s="990"/>
    </row>
    <row r="13" spans="1:8" ht="15.75">
      <c r="A13" s="549" t="s">
        <v>412</v>
      </c>
      <c r="D13" s="545" t="str">
        <f>_xlfn.IFERROR(IF(C$5&gt;10,'Stabilized Ops &amp; Debt'!$K$40/C5,"N/A"),0)</f>
        <v>N/A</v>
      </c>
      <c r="E13" s="546">
        <v>300000</v>
      </c>
      <c r="F13" s="547" t="s">
        <v>259</v>
      </c>
      <c r="G13" s="548" t="str">
        <f>IF(D13="N/A","N/A",IF(D13&gt;E13,"No","Yes"))</f>
        <v>N/A</v>
      </c>
      <c r="H13" s="990"/>
    </row>
    <row r="14" spans="1:8" ht="15.75">
      <c r="A14" s="550" t="s">
        <v>413</v>
      </c>
      <c r="D14" s="545">
        <f>'Stabilized Ops &amp; Debt'!K40</f>
        <v>0</v>
      </c>
      <c r="E14" s="546">
        <v>7500000</v>
      </c>
      <c r="F14" s="547" t="s">
        <v>259</v>
      </c>
      <c r="G14" s="548" t="str">
        <f>IF(D14&gt;E14,"No","Yes")</f>
        <v>Yes</v>
      </c>
      <c r="H14" s="990"/>
    </row>
    <row r="15" spans="1:8" ht="16.5" thickBot="1">
      <c r="A15" s="551"/>
      <c r="F15" s="552"/>
      <c r="G15" s="553"/>
      <c r="H15" s="989"/>
    </row>
    <row r="16" spans="1:10" s="401" customFormat="1" ht="15.75">
      <c r="A16" s="539" t="s">
        <v>492</v>
      </c>
      <c r="B16" s="554"/>
      <c r="C16" s="554"/>
      <c r="D16" s="555">
        <f>'Uses of Funds'!D71</f>
        <v>0</v>
      </c>
      <c r="E16" s="556">
        <v>0.05</v>
      </c>
      <c r="F16" s="557" t="s">
        <v>259</v>
      </c>
      <c r="G16" s="558" t="str">
        <f>IF(D16&lt;=D19,"Yes","No")</f>
        <v>Yes</v>
      </c>
      <c r="H16" s="988"/>
      <c r="I16" s="514"/>
      <c r="J16" s="514"/>
    </row>
    <row r="17" spans="2:10" s="401" customFormat="1" ht="15.75">
      <c r="B17" s="526"/>
      <c r="C17" s="559" t="s">
        <v>493</v>
      </c>
      <c r="D17" s="560">
        <f>('Project Info'!C28*10000)+80000</f>
        <v>80000</v>
      </c>
      <c r="E17" s="561"/>
      <c r="F17" s="547"/>
      <c r="G17" s="562"/>
      <c r="H17" s="990"/>
      <c r="I17" s="514"/>
      <c r="J17" s="514"/>
    </row>
    <row r="18" spans="2:10" s="401" customFormat="1" ht="15.75">
      <c r="B18" s="526"/>
      <c r="C18" s="559" t="s">
        <v>490</v>
      </c>
      <c r="D18" s="560">
        <f>('Uses of Funds'!D78-'Uses of Funds'!D71)*0.05</f>
        <v>0</v>
      </c>
      <c r="E18" s="561"/>
      <c r="F18" s="547"/>
      <c r="G18" s="562"/>
      <c r="H18" s="990"/>
      <c r="I18" s="514"/>
      <c r="J18" s="514"/>
    </row>
    <row r="19" spans="2:10" s="401" customFormat="1" ht="15.75">
      <c r="B19" s="526"/>
      <c r="C19" s="559" t="s">
        <v>494</v>
      </c>
      <c r="D19" s="560">
        <f>IF(D17&lt;D18,D17,D18)</f>
        <v>0</v>
      </c>
      <c r="E19" s="561"/>
      <c r="F19" s="547"/>
      <c r="G19" s="562"/>
      <c r="H19" s="990"/>
      <c r="I19" s="514"/>
      <c r="J19" s="514"/>
    </row>
    <row r="20" spans="1:10" s="401" customFormat="1" ht="16.5" thickBot="1">
      <c r="A20" s="563"/>
      <c r="B20" s="564"/>
      <c r="C20" s="564"/>
      <c r="D20" s="564"/>
      <c r="E20" s="564"/>
      <c r="F20" s="563"/>
      <c r="G20" s="565"/>
      <c r="H20" s="989"/>
      <c r="I20" s="514"/>
      <c r="J20" s="514"/>
    </row>
    <row r="21" spans="1:10" s="401" customFormat="1" ht="15.75">
      <c r="A21" s="539" t="s">
        <v>290</v>
      </c>
      <c r="B21" s="554"/>
      <c r="C21" s="554"/>
      <c r="D21" s="554"/>
      <c r="E21" s="554"/>
      <c r="F21" s="557"/>
      <c r="G21" s="566"/>
      <c r="H21" s="567"/>
      <c r="I21" s="514"/>
      <c r="J21" s="514"/>
    </row>
    <row r="22" spans="1:10" s="401" customFormat="1" ht="15.75">
      <c r="A22" s="544" t="s">
        <v>415</v>
      </c>
      <c r="B22" s="526"/>
      <c r="C22" s="526"/>
      <c r="D22" s="568">
        <f>_xlfn.IFERROR('Uses of Funds'!D24/SUM('Uses of Funds'!D16:D23),0)</f>
        <v>0</v>
      </c>
      <c r="E22" s="569">
        <v>0.2</v>
      </c>
      <c r="F22" s="526" t="s">
        <v>449</v>
      </c>
      <c r="G22" s="548" t="str">
        <f>IF(D22=0,"N/A",IF(D22&gt;E22,"Yes","No"))</f>
        <v>N/A</v>
      </c>
      <c r="H22" s="990"/>
      <c r="I22" s="514"/>
      <c r="J22" s="514"/>
    </row>
    <row r="23" spans="1:10" s="401" customFormat="1" ht="15.75">
      <c r="A23" s="547"/>
      <c r="B23" s="526"/>
      <c r="C23" s="526"/>
      <c r="D23" s="570"/>
      <c r="E23" s="562"/>
      <c r="F23" s="526"/>
      <c r="G23" s="571"/>
      <c r="H23" s="990"/>
      <c r="I23" s="514"/>
      <c r="J23" s="514"/>
    </row>
    <row r="24" spans="1:10" s="401" customFormat="1" ht="15.75">
      <c r="A24" s="549" t="s">
        <v>291</v>
      </c>
      <c r="B24" s="514"/>
      <c r="C24" s="572"/>
      <c r="D24" s="573">
        <f>_xlfn.IFERROR('Uses of Funds'!D67/('Uses of Funds'!D30+'Uses of Funds'!D39+'Uses of Funds'!D45+'Uses of Funds'!D49+SUM('Uses of Funds'!D57:D66)+'Uses of Funds'!D68),0)</f>
        <v>0</v>
      </c>
      <c r="E24" s="569">
        <v>0.1</v>
      </c>
      <c r="F24" s="526" t="s">
        <v>449</v>
      </c>
      <c r="G24" s="548" t="str">
        <f>IF(D24=0,"N/A",IF(D24&gt;E24,"Yes","No"))</f>
        <v>N/A</v>
      </c>
      <c r="H24" s="990"/>
      <c r="I24" s="514"/>
      <c r="J24" s="514"/>
    </row>
    <row r="25" spans="1:10" s="401" customFormat="1" ht="16.5" thickBot="1">
      <c r="A25" s="574"/>
      <c r="B25" s="575"/>
      <c r="C25" s="575"/>
      <c r="D25" s="575"/>
      <c r="E25" s="575"/>
      <c r="F25" s="574"/>
      <c r="G25" s="576"/>
      <c r="H25" s="989"/>
      <c r="I25" s="514"/>
      <c r="J25" s="514"/>
    </row>
    <row r="26" spans="1:14" s="401" customFormat="1" ht="15.75">
      <c r="A26" s="577" t="s">
        <v>287</v>
      </c>
      <c r="B26" s="578"/>
      <c r="C26" s="578"/>
      <c r="D26" s="579">
        <f>_xlfn.IFERROR('Stabilized Ops &amp; Debt'!F25,0)</f>
        <v>0</v>
      </c>
      <c r="E26" s="578"/>
      <c r="F26" s="580"/>
      <c r="G26" s="581"/>
      <c r="H26" s="582"/>
      <c r="I26" s="514"/>
      <c r="J26" s="583" t="s">
        <v>483</v>
      </c>
      <c r="K26" s="584"/>
      <c r="L26" s="584"/>
      <c r="M26" s="584"/>
      <c r="N26" s="585"/>
    </row>
    <row r="27" spans="1:14" s="401" customFormat="1" ht="15.75">
      <c r="A27" s="549" t="s">
        <v>414</v>
      </c>
      <c r="B27" s="514"/>
      <c r="C27" s="514"/>
      <c r="D27" s="586"/>
      <c r="E27" s="546">
        <f>IF(B28="Elevator",K27,K28)</f>
        <v>7035</v>
      </c>
      <c r="F27" s="587" t="s">
        <v>446</v>
      </c>
      <c r="G27" s="548" t="str">
        <f>IF(D26="N/A","N/A",IF(D26&lt;E27,"No","Yes"))</f>
        <v>No</v>
      </c>
      <c r="H27" s="990"/>
      <c r="I27" s="514"/>
      <c r="J27" s="527" t="s">
        <v>279</v>
      </c>
      <c r="K27" s="588">
        <f>IF(' Thresholds'!B$29="Large Family",'Annual HCD Updates'!C$18,0)+IF(' Thresholds'!B$29="Senior",'Annual HCD Updates'!#REF!,0)+IF(' Thresholds'!B$29="Special Needs",'Annual HCD Updates'!#REF!,0)+IF(' Thresholds'!B$29="At-Risk",'Annual HCD Updates'!C$19,0)</f>
        <v>6825</v>
      </c>
      <c r="N27" s="589"/>
    </row>
    <row r="28" spans="1:14" s="401" customFormat="1" ht="15.75">
      <c r="A28" s="549"/>
      <c r="B28" s="590" t="str">
        <f>'Project Info'!J15</f>
        <v>Non-Elevator</v>
      </c>
      <c r="E28" s="427"/>
      <c r="F28" s="551"/>
      <c r="G28" s="427"/>
      <c r="H28" s="990"/>
      <c r="I28" s="514"/>
      <c r="J28" s="527" t="s">
        <v>280</v>
      </c>
      <c r="K28" s="588">
        <f>IF(' Thresholds'!B$29="Large Family",'Annual HCD Updates'!D$18,0)+IF(' Thresholds'!B$29="Senior",'Annual HCD Updates'!#REF!,0)+IF(' Thresholds'!B$29="Special Needs",'Annual HCD Updates'!#REF!,0)+IF(' Thresholds'!B$29="At-Risk",'Annual HCD Updates'!D$19,0)</f>
        <v>7035</v>
      </c>
      <c r="N28" s="589"/>
    </row>
    <row r="29" spans="1:14" s="401" customFormat="1" ht="15.75">
      <c r="A29" s="549" t="s">
        <v>275</v>
      </c>
      <c r="B29" s="591" t="str">
        <f>'Project Info'!N5</f>
        <v>Large Family</v>
      </c>
      <c r="D29" s="561"/>
      <c r="E29" s="427"/>
      <c r="F29" s="551"/>
      <c r="G29" s="427"/>
      <c r="H29" s="990"/>
      <c r="I29" s="514"/>
      <c r="J29" s="527"/>
      <c r="K29" s="588"/>
      <c r="N29" s="589"/>
    </row>
    <row r="30" spans="1:14" s="401" customFormat="1" ht="15.75">
      <c r="A30" s="549"/>
      <c r="B30" s="514"/>
      <c r="C30" s="514"/>
      <c r="D30" s="514"/>
      <c r="E30" s="427"/>
      <c r="F30" s="551"/>
      <c r="G30" s="427"/>
      <c r="H30" s="990"/>
      <c r="I30" s="514"/>
      <c r="J30" s="527"/>
      <c r="K30" s="588"/>
      <c r="N30" s="589"/>
    </row>
    <row r="31" spans="1:14" s="401" customFormat="1" ht="15.75">
      <c r="A31" s="549" t="s">
        <v>288</v>
      </c>
      <c r="B31" s="514"/>
      <c r="C31" s="514"/>
      <c r="D31" s="427"/>
      <c r="E31" s="546">
        <v>10000</v>
      </c>
      <c r="F31" s="587" t="s">
        <v>259</v>
      </c>
      <c r="G31" s="592" t="str">
        <f>IF(D26="N/A","N/A",IF(D26&gt;E31,"No","Yes"))</f>
        <v>Yes</v>
      </c>
      <c r="H31" s="990"/>
      <c r="I31" s="514"/>
      <c r="J31" s="527" t="s">
        <v>279</v>
      </c>
      <c r="K31" s="588">
        <f>IF(' Thresholds'!B$32="Supportive Housing",'Annual HCD Updates'!D$25,'Annual HCD Updates'!D$24)</f>
        <v>14000</v>
      </c>
      <c r="N31" s="589"/>
    </row>
    <row r="32" spans="1:14" s="401" customFormat="1" ht="15.75">
      <c r="A32" s="593"/>
      <c r="B32" s="590" t="str">
        <f>IF('Project Info'!J6="Homeless","Supportive Housing","Baseline Multifamily")</f>
        <v>Supportive Housing</v>
      </c>
      <c r="C32" s="514"/>
      <c r="D32" s="561"/>
      <c r="E32" s="561"/>
      <c r="F32" s="547"/>
      <c r="G32" s="594"/>
      <c r="H32" s="990"/>
      <c r="I32" s="514"/>
      <c r="J32" s="595" t="s">
        <v>280</v>
      </c>
      <c r="K32" s="596">
        <f>IF(' Thresholds'!B$32="Supportive Housing",'Annual HCD Updates'!C$25,'Annual HCD Updates'!C$24)</f>
        <v>12000</v>
      </c>
      <c r="L32" s="597"/>
      <c r="M32" s="597"/>
      <c r="N32" s="598"/>
    </row>
    <row r="33" spans="1:10" s="401" customFormat="1" ht="16.5" thickBot="1">
      <c r="A33" s="599"/>
      <c r="B33" s="575"/>
      <c r="C33" s="575"/>
      <c r="D33" s="600"/>
      <c r="E33" s="601"/>
      <c r="F33" s="563"/>
      <c r="G33" s="565"/>
      <c r="H33" s="989"/>
      <c r="I33" s="514"/>
      <c r="J33" s="514"/>
    </row>
    <row r="34" spans="1:10" s="401" customFormat="1" ht="15.75">
      <c r="A34" s="577" t="s">
        <v>426</v>
      </c>
      <c r="B34" s="578"/>
      <c r="C34" s="578"/>
      <c r="D34" s="556"/>
      <c r="E34" s="602"/>
      <c r="F34" s="557"/>
      <c r="G34" s="566"/>
      <c r="H34" s="603"/>
      <c r="I34" s="514"/>
      <c r="J34" s="514"/>
    </row>
    <row r="35" spans="1:10" s="401" customFormat="1" ht="15.75">
      <c r="A35" s="550" t="s">
        <v>422</v>
      </c>
      <c r="B35" s="514"/>
      <c r="C35" s="514"/>
      <c r="D35" s="561"/>
      <c r="E35" s="514"/>
      <c r="F35" s="547"/>
      <c r="G35" s="571"/>
      <c r="H35" s="604"/>
      <c r="I35" s="514"/>
      <c r="J35" s="514"/>
    </row>
    <row r="36" spans="1:10" s="401" customFormat="1" ht="15.75">
      <c r="A36" s="549" t="s">
        <v>416</v>
      </c>
      <c r="B36" s="514"/>
      <c r="C36" s="514"/>
      <c r="D36" s="605">
        <f>'Cash Flow'!F44</f>
        <v>-610</v>
      </c>
      <c r="E36" s="546"/>
      <c r="F36" s="587" t="s">
        <v>421</v>
      </c>
      <c r="G36" s="606" t="str">
        <f>IF(D36&gt;0,"Yes","No")</f>
        <v>No</v>
      </c>
      <c r="H36" s="990"/>
      <c r="I36" s="514"/>
      <c r="J36" s="514"/>
    </row>
    <row r="37" spans="1:10" s="401" customFormat="1" ht="15.75">
      <c r="A37" s="549" t="s">
        <v>417</v>
      </c>
      <c r="B37" s="514"/>
      <c r="C37" s="514"/>
      <c r="D37" s="605">
        <f>'Cash Flow'!J44</f>
        <v>-699.98903038125</v>
      </c>
      <c r="E37" s="546"/>
      <c r="F37" s="587" t="s">
        <v>421</v>
      </c>
      <c r="G37" s="606" t="str">
        <f>IF(D37&gt;0,"Yes","No")</f>
        <v>No</v>
      </c>
      <c r="H37" s="990"/>
      <c r="I37" s="514"/>
      <c r="J37" s="514"/>
    </row>
    <row r="38" spans="1:10" s="401" customFormat="1" ht="15.75">
      <c r="A38" s="549" t="s">
        <v>418</v>
      </c>
      <c r="B38" s="514"/>
      <c r="D38" s="605">
        <f>'Cash Flow'!O44</f>
        <v>-831.3673854868449</v>
      </c>
      <c r="E38" s="546"/>
      <c r="F38" s="587" t="s">
        <v>421</v>
      </c>
      <c r="G38" s="606" t="str">
        <f>IF(D38&gt;0,"Yes","No")</f>
        <v>No</v>
      </c>
      <c r="H38" s="990"/>
      <c r="I38" s="514"/>
      <c r="J38" s="514"/>
    </row>
    <row r="39" spans="1:10" s="401" customFormat="1" ht="15.75">
      <c r="A39" s="549" t="s">
        <v>403</v>
      </c>
      <c r="B39" s="514"/>
      <c r="D39" s="605">
        <f>'Cash Flow'!T44</f>
        <v>-987.4036587041724</v>
      </c>
      <c r="E39" s="561"/>
      <c r="F39" s="587" t="s">
        <v>421</v>
      </c>
      <c r="G39" s="606" t="str">
        <f>IF(D39&gt;0,"Yes","No")</f>
        <v>No</v>
      </c>
      <c r="H39" s="990"/>
      <c r="I39" s="514"/>
      <c r="J39" s="514"/>
    </row>
    <row r="40" spans="1:10" s="401" customFormat="1" ht="15.75">
      <c r="A40" s="593" t="s">
        <v>419</v>
      </c>
      <c r="B40" s="514"/>
      <c r="C40" s="514"/>
      <c r="D40" s="605">
        <f>'Cash Flow'!Y44</f>
        <v>-1172.7258035885664</v>
      </c>
      <c r="E40" s="546"/>
      <c r="F40" s="587" t="s">
        <v>421</v>
      </c>
      <c r="G40" s="606" t="str">
        <f>IF(D40&gt;0,"Yes","No")</f>
        <v>No</v>
      </c>
      <c r="H40" s="990"/>
      <c r="I40" s="514"/>
      <c r="J40" s="514"/>
    </row>
    <row r="41" spans="1:10" s="401" customFormat="1" ht="15.75">
      <c r="A41" s="593" t="s">
        <v>420</v>
      </c>
      <c r="B41" s="514"/>
      <c r="C41" s="514"/>
      <c r="D41" s="605">
        <f>'Cash Flow'!AI44</f>
        <v>-1654.2455650904417</v>
      </c>
      <c r="E41" s="546"/>
      <c r="F41" s="587" t="s">
        <v>421</v>
      </c>
      <c r="G41" s="606" t="str">
        <f>IF(D41&gt;0,"Yes","No")</f>
        <v>No</v>
      </c>
      <c r="H41" s="990"/>
      <c r="I41" s="514"/>
      <c r="J41" s="514"/>
    </row>
    <row r="42" spans="1:10" s="401" customFormat="1" ht="15.75">
      <c r="A42" s="607" t="s">
        <v>423</v>
      </c>
      <c r="B42" s="514"/>
      <c r="C42" s="514"/>
      <c r="D42" s="608"/>
      <c r="E42" s="546"/>
      <c r="F42" s="587"/>
      <c r="G42" s="606"/>
      <c r="H42" s="990"/>
      <c r="I42" s="514"/>
      <c r="J42" s="514"/>
    </row>
    <row r="43" spans="1:10" s="401" customFormat="1" ht="15.75">
      <c r="A43" s="549" t="s">
        <v>416</v>
      </c>
      <c r="B43" s="514"/>
      <c r="C43" s="514"/>
      <c r="D43" s="605">
        <f>'Cash Flow'!F68</f>
        <v>-610</v>
      </c>
      <c r="E43" s="546"/>
      <c r="F43" s="587" t="s">
        <v>421</v>
      </c>
      <c r="G43" s="606" t="str">
        <f aca="true" t="shared" si="0" ref="G43:G48">IF(D43&gt;0,"Yes","No")</f>
        <v>No</v>
      </c>
      <c r="H43" s="990"/>
      <c r="I43" s="514"/>
      <c r="J43" s="514"/>
    </row>
    <row r="44" spans="1:10" s="401" customFormat="1" ht="15.75">
      <c r="A44" s="549" t="s">
        <v>417</v>
      </c>
      <c r="B44" s="514"/>
      <c r="C44" s="514"/>
      <c r="D44" s="605">
        <f>'Cash Flow'!J68</f>
        <v>-699.98903038125</v>
      </c>
      <c r="E44" s="546"/>
      <c r="F44" s="587" t="s">
        <v>421</v>
      </c>
      <c r="G44" s="606" t="str">
        <f t="shared" si="0"/>
        <v>No</v>
      </c>
      <c r="H44" s="990"/>
      <c r="I44" s="514"/>
      <c r="J44" s="514"/>
    </row>
    <row r="45" spans="1:10" s="401" customFormat="1" ht="15.75">
      <c r="A45" s="549" t="s">
        <v>418</v>
      </c>
      <c r="B45" s="514"/>
      <c r="D45" s="605">
        <f>'Cash Flow'!O68</f>
        <v>-831.3673854868449</v>
      </c>
      <c r="E45" s="546"/>
      <c r="F45" s="587" t="s">
        <v>421</v>
      </c>
      <c r="G45" s="606" t="str">
        <f t="shared" si="0"/>
        <v>No</v>
      </c>
      <c r="H45" s="990"/>
      <c r="I45" s="514"/>
      <c r="J45" s="514"/>
    </row>
    <row r="46" spans="1:10" s="401" customFormat="1" ht="15.75">
      <c r="A46" s="549" t="s">
        <v>403</v>
      </c>
      <c r="B46" s="514"/>
      <c r="D46" s="605">
        <f>'Cash Flow'!T68</f>
        <v>-987.4036587041724</v>
      </c>
      <c r="E46" s="561"/>
      <c r="F46" s="587" t="s">
        <v>421</v>
      </c>
      <c r="G46" s="606" t="str">
        <f t="shared" si="0"/>
        <v>No</v>
      </c>
      <c r="H46" s="990"/>
      <c r="I46" s="514"/>
      <c r="J46" s="514"/>
    </row>
    <row r="47" spans="1:13" s="401" customFormat="1" ht="15.75">
      <c r="A47" s="593" t="s">
        <v>419</v>
      </c>
      <c r="B47" s="514"/>
      <c r="C47" s="572"/>
      <c r="D47" s="605">
        <f>'Cash Flow'!Y68</f>
        <v>-1172.7258035885664</v>
      </c>
      <c r="E47" s="546"/>
      <c r="F47" s="587" t="s">
        <v>421</v>
      </c>
      <c r="G47" s="606" t="str">
        <f t="shared" si="0"/>
        <v>No</v>
      </c>
      <c r="H47" s="990"/>
      <c r="I47" s="514"/>
      <c r="J47" s="514"/>
      <c r="M47" s="609"/>
    </row>
    <row r="48" spans="1:13" s="401" customFormat="1" ht="15.75">
      <c r="A48" s="593" t="s">
        <v>420</v>
      </c>
      <c r="B48" s="514"/>
      <c r="C48" s="514"/>
      <c r="D48" s="605">
        <f>'Cash Flow'!AI68</f>
        <v>-1654.2455650904417</v>
      </c>
      <c r="E48" s="546"/>
      <c r="F48" s="587" t="s">
        <v>421</v>
      </c>
      <c r="G48" s="606" t="str">
        <f t="shared" si="0"/>
        <v>No</v>
      </c>
      <c r="H48" s="990"/>
      <c r="I48" s="514"/>
      <c r="J48" s="514"/>
      <c r="M48" s="610"/>
    </row>
    <row r="49" spans="1:13" ht="16.5" thickBot="1">
      <c r="A49" s="599"/>
      <c r="B49" s="575"/>
      <c r="C49" s="611"/>
      <c r="D49" s="612"/>
      <c r="E49" s="613"/>
      <c r="F49" s="563"/>
      <c r="G49" s="614"/>
      <c r="H49" s="989"/>
      <c r="I49" s="514"/>
      <c r="J49" s="514"/>
      <c r="M49" s="615"/>
    </row>
    <row r="50" spans="1:10" s="401" customFormat="1" ht="15.75">
      <c r="A50" s="539" t="s">
        <v>249</v>
      </c>
      <c r="B50" s="554"/>
      <c r="C50" s="554"/>
      <c r="D50" s="616" t="e">
        <f>'Cash Flow'!F79</f>
        <v>#DIV/0!</v>
      </c>
      <c r="E50" s="617"/>
      <c r="F50" s="557" t="s">
        <v>250</v>
      </c>
      <c r="G50" s="558" t="e">
        <f>IF(D50&lt;0,"Yes","No")</f>
        <v>#DIV/0!</v>
      </c>
      <c r="H50" s="988"/>
      <c r="I50" s="514"/>
      <c r="J50" s="514"/>
    </row>
    <row r="51" spans="1:10" s="401" customFormat="1" ht="16.5" thickBot="1">
      <c r="A51" s="563"/>
      <c r="B51" s="564"/>
      <c r="C51" s="564"/>
      <c r="D51" s="564"/>
      <c r="E51" s="564"/>
      <c r="F51" s="563"/>
      <c r="G51" s="565"/>
      <c r="H51" s="989"/>
      <c r="I51" s="514"/>
      <c r="J51" s="514"/>
    </row>
    <row r="52" spans="1:10" ht="15.75">
      <c r="A52" s="514"/>
      <c r="B52" s="514"/>
      <c r="C52" s="514"/>
      <c r="D52" s="514"/>
      <c r="E52" s="514"/>
      <c r="F52" s="514"/>
      <c r="G52" s="514"/>
      <c r="H52" s="514"/>
      <c r="I52" s="514"/>
      <c r="J52" s="514"/>
    </row>
    <row r="53" spans="1:10" ht="15.75">
      <c r="A53" s="514"/>
      <c r="B53" s="514"/>
      <c r="C53" s="514"/>
      <c r="D53" s="514"/>
      <c r="E53" s="514"/>
      <c r="F53" s="514"/>
      <c r="G53" s="514"/>
      <c r="H53" s="514"/>
      <c r="I53" s="514"/>
      <c r="J53" s="514"/>
    </row>
    <row r="54" spans="1:10" ht="15.75">
      <c r="A54" s="514"/>
      <c r="B54" s="514"/>
      <c r="C54" s="514"/>
      <c r="D54" s="514"/>
      <c r="E54" s="514"/>
      <c r="F54" s="514"/>
      <c r="G54" s="514"/>
      <c r="H54" s="514"/>
      <c r="I54" s="514"/>
      <c r="J54" s="514"/>
    </row>
    <row r="55" spans="1:10" ht="15.75">
      <c r="A55" s="514"/>
      <c r="B55" s="514"/>
      <c r="C55" s="514"/>
      <c r="D55" s="514"/>
      <c r="E55" s="514"/>
      <c r="F55" s="514"/>
      <c r="G55" s="514"/>
      <c r="H55" s="514"/>
      <c r="I55" s="514"/>
      <c r="J55" s="514"/>
    </row>
    <row r="56" spans="1:10" ht="15.75">
      <c r="A56" s="514"/>
      <c r="B56" s="514"/>
      <c r="C56" s="514"/>
      <c r="D56" s="514"/>
      <c r="E56" s="514"/>
      <c r="F56" s="514"/>
      <c r="G56" s="514"/>
      <c r="H56" s="514"/>
      <c r="I56" s="514"/>
      <c r="J56" s="514"/>
    </row>
    <row r="57" spans="1:10" ht="15.75">
      <c r="A57" s="514"/>
      <c r="B57" s="514"/>
      <c r="C57" s="514"/>
      <c r="D57" s="514"/>
      <c r="E57" s="514"/>
      <c r="F57" s="514"/>
      <c r="G57" s="514"/>
      <c r="H57" s="514"/>
      <c r="I57" s="514"/>
      <c r="J57" s="514"/>
    </row>
    <row r="58" spans="1:10" ht="15.75">
      <c r="A58" s="514"/>
      <c r="B58" s="514"/>
      <c r="C58" s="514"/>
      <c r="D58" s="514"/>
      <c r="E58" s="514"/>
      <c r="F58" s="514"/>
      <c r="G58" s="514"/>
      <c r="H58" s="514"/>
      <c r="I58" s="514"/>
      <c r="J58" s="514"/>
    </row>
    <row r="59" spans="1:10" ht="15.75">
      <c r="A59" s="514"/>
      <c r="B59" s="514"/>
      <c r="C59" s="514"/>
      <c r="D59" s="514"/>
      <c r="E59" s="514"/>
      <c r="F59" s="514"/>
      <c r="G59" s="514"/>
      <c r="H59" s="514"/>
      <c r="I59" s="514"/>
      <c r="J59" s="514"/>
    </row>
    <row r="60" spans="1:10" ht="15.75">
      <c r="A60" s="514"/>
      <c r="B60" s="514"/>
      <c r="C60" s="514"/>
      <c r="D60" s="514"/>
      <c r="E60" s="514"/>
      <c r="F60" s="514"/>
      <c r="G60" s="514"/>
      <c r="H60" s="514"/>
      <c r="I60" s="514"/>
      <c r="J60" s="514"/>
    </row>
    <row r="61" spans="1:10" ht="15.75">
      <c r="A61" s="514"/>
      <c r="B61" s="514"/>
      <c r="C61" s="514"/>
      <c r="D61" s="514"/>
      <c r="E61" s="514"/>
      <c r="F61" s="514"/>
      <c r="G61" s="514"/>
      <c r="H61" s="514"/>
      <c r="I61" s="514"/>
      <c r="J61" s="514"/>
    </row>
    <row r="62" spans="1:10" ht="15.75">
      <c r="A62" s="514"/>
      <c r="B62" s="514"/>
      <c r="C62" s="514"/>
      <c r="D62" s="514"/>
      <c r="E62" s="514"/>
      <c r="F62" s="514"/>
      <c r="G62" s="514"/>
      <c r="H62" s="514"/>
      <c r="I62" s="514"/>
      <c r="J62" s="514"/>
    </row>
    <row r="63" spans="1:10" ht="15.75">
      <c r="A63" s="514"/>
      <c r="B63" s="514"/>
      <c r="C63" s="514"/>
      <c r="D63" s="514"/>
      <c r="E63" s="514"/>
      <c r="F63" s="514"/>
      <c r="G63" s="514"/>
      <c r="H63" s="514"/>
      <c r="I63" s="514"/>
      <c r="J63" s="514"/>
    </row>
    <row r="64" spans="1:10" ht="15.75">
      <c r="A64" s="514"/>
      <c r="B64" s="514"/>
      <c r="C64" s="514"/>
      <c r="D64" s="514"/>
      <c r="E64" s="514"/>
      <c r="F64" s="514"/>
      <c r="G64" s="514"/>
      <c r="H64" s="514"/>
      <c r="I64" s="514"/>
      <c r="J64" s="514"/>
    </row>
    <row r="65" spans="1:10" ht="15.75">
      <c r="A65" s="514"/>
      <c r="B65" s="514"/>
      <c r="C65" s="514"/>
      <c r="D65" s="514"/>
      <c r="E65" s="514"/>
      <c r="F65" s="514"/>
      <c r="G65" s="514"/>
      <c r="H65" s="514"/>
      <c r="I65" s="514"/>
      <c r="J65" s="514"/>
    </row>
    <row r="66" spans="1:10" ht="15.75">
      <c r="A66" s="514"/>
      <c r="B66" s="514"/>
      <c r="C66" s="514"/>
      <c r="D66" s="514"/>
      <c r="E66" s="514"/>
      <c r="F66" s="514"/>
      <c r="G66" s="514"/>
      <c r="H66" s="514"/>
      <c r="I66" s="514"/>
      <c r="J66" s="514"/>
    </row>
    <row r="67" spans="1:10" ht="15.75">
      <c r="A67" s="514"/>
      <c r="B67" s="514"/>
      <c r="C67" s="514"/>
      <c r="D67" s="514"/>
      <c r="E67" s="514"/>
      <c r="F67" s="514"/>
      <c r="G67" s="514"/>
      <c r="H67" s="514"/>
      <c r="I67" s="514"/>
      <c r="J67" s="514"/>
    </row>
    <row r="68" spans="1:10" ht="15.75">
      <c r="A68" s="514"/>
      <c r="B68" s="514"/>
      <c r="C68" s="514"/>
      <c r="D68" s="514"/>
      <c r="E68" s="514"/>
      <c r="F68" s="514"/>
      <c r="G68" s="514"/>
      <c r="H68" s="514"/>
      <c r="I68" s="514"/>
      <c r="J68" s="514"/>
    </row>
    <row r="69" spans="1:10" ht="15.75">
      <c r="A69" s="514"/>
      <c r="B69" s="514"/>
      <c r="C69" s="514"/>
      <c r="D69" s="514"/>
      <c r="E69" s="514"/>
      <c r="F69" s="514"/>
      <c r="G69" s="514"/>
      <c r="H69" s="514"/>
      <c r="I69" s="514"/>
      <c r="J69" s="514"/>
    </row>
    <row r="70" spans="1:10" ht="15.75">
      <c r="A70" s="514"/>
      <c r="B70" s="514"/>
      <c r="C70" s="514"/>
      <c r="D70" s="514"/>
      <c r="E70" s="514"/>
      <c r="F70" s="514"/>
      <c r="G70" s="514"/>
      <c r="H70" s="514"/>
      <c r="I70" s="514"/>
      <c r="J70" s="514"/>
    </row>
    <row r="71" spans="1:10" ht="15.75">
      <c r="A71" s="514"/>
      <c r="B71" s="514"/>
      <c r="C71" s="514"/>
      <c r="D71" s="514"/>
      <c r="E71" s="514"/>
      <c r="F71" s="514"/>
      <c r="G71" s="514"/>
      <c r="H71" s="514"/>
      <c r="I71" s="514"/>
      <c r="J71" s="514"/>
    </row>
    <row r="72" spans="1:10" ht="15.75">
      <c r="A72" s="514"/>
      <c r="B72" s="514"/>
      <c r="C72" s="514"/>
      <c r="D72" s="514"/>
      <c r="E72" s="514"/>
      <c r="F72" s="514"/>
      <c r="G72" s="514"/>
      <c r="H72" s="514"/>
      <c r="I72" s="514"/>
      <c r="J72" s="514"/>
    </row>
    <row r="73" spans="1:10" ht="15.75">
      <c r="A73" s="514"/>
      <c r="B73" s="514"/>
      <c r="C73" s="514"/>
      <c r="D73" s="514"/>
      <c r="E73" s="514"/>
      <c r="F73" s="514"/>
      <c r="G73" s="514"/>
      <c r="H73" s="514"/>
      <c r="I73" s="514"/>
      <c r="J73" s="514"/>
    </row>
    <row r="74" spans="1:10" ht="15.75">
      <c r="A74" s="514"/>
      <c r="B74" s="514"/>
      <c r="C74" s="514"/>
      <c r="D74" s="514"/>
      <c r="E74" s="514"/>
      <c r="F74" s="514"/>
      <c r="G74" s="514"/>
      <c r="H74" s="514"/>
      <c r="I74" s="514"/>
      <c r="J74" s="514"/>
    </row>
    <row r="75" spans="1:10" ht="15.75">
      <c r="A75" s="514"/>
      <c r="B75" s="514"/>
      <c r="C75" s="514"/>
      <c r="D75" s="514"/>
      <c r="E75" s="514"/>
      <c r="F75" s="514"/>
      <c r="G75" s="514"/>
      <c r="H75" s="514"/>
      <c r="I75" s="514"/>
      <c r="J75" s="514"/>
    </row>
    <row r="76" spans="1:10" ht="15.75">
      <c r="A76" s="514"/>
      <c r="B76" s="514"/>
      <c r="C76" s="514"/>
      <c r="D76" s="514"/>
      <c r="E76" s="514"/>
      <c r="F76" s="514"/>
      <c r="G76" s="514"/>
      <c r="H76" s="514"/>
      <c r="I76" s="514"/>
      <c r="J76" s="514"/>
    </row>
    <row r="77" spans="1:10" ht="15.75">
      <c r="A77" s="514"/>
      <c r="B77" s="514"/>
      <c r="C77" s="514"/>
      <c r="D77" s="514"/>
      <c r="E77" s="514"/>
      <c r="F77" s="514"/>
      <c r="G77" s="514"/>
      <c r="H77" s="514"/>
      <c r="I77" s="514"/>
      <c r="J77" s="514"/>
    </row>
    <row r="78" spans="1:10" ht="15.75">
      <c r="A78" s="514"/>
      <c r="B78" s="514"/>
      <c r="C78" s="514"/>
      <c r="D78" s="514"/>
      <c r="E78" s="514"/>
      <c r="F78" s="514"/>
      <c r="G78" s="514"/>
      <c r="H78" s="514"/>
      <c r="I78" s="514"/>
      <c r="J78" s="514"/>
    </row>
    <row r="79" spans="1:10" ht="15.75">
      <c r="A79" s="514"/>
      <c r="B79" s="514"/>
      <c r="C79" s="514"/>
      <c r="D79" s="514"/>
      <c r="E79" s="514"/>
      <c r="F79" s="514"/>
      <c r="G79" s="514"/>
      <c r="H79" s="514"/>
      <c r="I79" s="514"/>
      <c r="J79" s="514"/>
    </row>
    <row r="80" spans="1:10" ht="15.75">
      <c r="A80" s="514"/>
      <c r="B80" s="514"/>
      <c r="C80" s="514"/>
      <c r="D80" s="514"/>
      <c r="E80" s="514"/>
      <c r="F80" s="514"/>
      <c r="G80" s="514"/>
      <c r="H80" s="514"/>
      <c r="I80" s="514"/>
      <c r="J80" s="514"/>
    </row>
    <row r="81" spans="1:10" ht="15.75">
      <c r="A81" s="514"/>
      <c r="B81" s="514"/>
      <c r="C81" s="514"/>
      <c r="D81" s="514"/>
      <c r="E81" s="514"/>
      <c r="F81" s="514"/>
      <c r="G81" s="514"/>
      <c r="H81" s="514"/>
      <c r="I81" s="514"/>
      <c r="J81" s="514"/>
    </row>
    <row r="82" spans="1:10" ht="15.75">
      <c r="A82" s="514"/>
      <c r="B82" s="514"/>
      <c r="C82" s="514"/>
      <c r="D82" s="514"/>
      <c r="E82" s="514"/>
      <c r="F82" s="514"/>
      <c r="G82" s="514"/>
      <c r="H82" s="514"/>
      <c r="I82" s="514"/>
      <c r="J82" s="514"/>
    </row>
    <row r="83" spans="1:10" ht="15.75">
      <c r="A83" s="514"/>
      <c r="B83" s="514"/>
      <c r="C83" s="514"/>
      <c r="D83" s="514"/>
      <c r="E83" s="514"/>
      <c r="F83" s="514"/>
      <c r="G83" s="514"/>
      <c r="H83" s="514"/>
      <c r="I83" s="514"/>
      <c r="J83" s="514"/>
    </row>
    <row r="84" spans="1:10" ht="15.75">
      <c r="A84" s="514"/>
      <c r="B84" s="514"/>
      <c r="C84" s="514"/>
      <c r="D84" s="514"/>
      <c r="E84" s="514"/>
      <c r="F84" s="514"/>
      <c r="G84" s="514"/>
      <c r="H84" s="514"/>
      <c r="I84" s="514"/>
      <c r="J84" s="514"/>
    </row>
    <row r="85" spans="1:10" ht="15.75">
      <c r="A85" s="514"/>
      <c r="B85" s="514"/>
      <c r="C85" s="514"/>
      <c r="D85" s="514"/>
      <c r="E85" s="514"/>
      <c r="F85" s="514"/>
      <c r="G85" s="514"/>
      <c r="H85" s="514"/>
      <c r="I85" s="514"/>
      <c r="J85" s="514"/>
    </row>
    <row r="86" spans="1:10" ht="15.75">
      <c r="A86" s="514"/>
      <c r="B86" s="514"/>
      <c r="C86" s="514"/>
      <c r="D86" s="514"/>
      <c r="E86" s="514"/>
      <c r="F86" s="514"/>
      <c r="G86" s="514"/>
      <c r="H86" s="514"/>
      <c r="I86" s="514"/>
      <c r="J86" s="514"/>
    </row>
    <row r="87" spans="1:10" ht="15.75">
      <c r="A87" s="514"/>
      <c r="B87" s="514"/>
      <c r="C87" s="514"/>
      <c r="D87" s="514"/>
      <c r="E87" s="514"/>
      <c r="F87" s="514"/>
      <c r="G87" s="514"/>
      <c r="H87" s="514"/>
      <c r="I87" s="514"/>
      <c r="J87" s="514"/>
    </row>
    <row r="88" spans="1:10" ht="15.75">
      <c r="A88" s="514"/>
      <c r="B88" s="514"/>
      <c r="C88" s="514"/>
      <c r="D88" s="514"/>
      <c r="E88" s="514"/>
      <c r="F88" s="514"/>
      <c r="G88" s="514"/>
      <c r="H88" s="514"/>
      <c r="I88" s="514"/>
      <c r="J88" s="514"/>
    </row>
    <row r="89" spans="1:10" ht="15.75">
      <c r="A89" s="514"/>
      <c r="B89" s="514"/>
      <c r="C89" s="514"/>
      <c r="D89" s="514"/>
      <c r="E89" s="514"/>
      <c r="F89" s="514"/>
      <c r="G89" s="514"/>
      <c r="H89" s="514"/>
      <c r="I89" s="514"/>
      <c r="J89" s="514"/>
    </row>
    <row r="90" spans="1:10" ht="15.75">
      <c r="A90" s="514"/>
      <c r="B90" s="514"/>
      <c r="C90" s="514"/>
      <c r="D90" s="514"/>
      <c r="E90" s="514"/>
      <c r="F90" s="514"/>
      <c r="G90" s="514"/>
      <c r="H90" s="514"/>
      <c r="I90" s="514"/>
      <c r="J90" s="514"/>
    </row>
    <row r="91" spans="1:8" ht="15.75">
      <c r="A91" s="514"/>
      <c r="B91" s="514"/>
      <c r="C91" s="514"/>
      <c r="D91" s="514"/>
      <c r="F91" s="514"/>
      <c r="G91" s="514"/>
      <c r="H91" s="514"/>
    </row>
  </sheetData>
  <sheetProtection sheet="1" objects="1" scenarios="1" selectLockedCells="1"/>
  <mergeCells count="8">
    <mergeCell ref="A1:H1"/>
    <mergeCell ref="F8:G8"/>
    <mergeCell ref="H50:H51"/>
    <mergeCell ref="H11:H15"/>
    <mergeCell ref="H16:H20"/>
    <mergeCell ref="H22:H25"/>
    <mergeCell ref="H27:H33"/>
    <mergeCell ref="H36:H49"/>
  </mergeCells>
  <conditionalFormatting sqref="G25:G26 G1:G7 F8:F10 G34:G35 G50:G65536 G20:G23">
    <cfRule type="containsText" priority="49" dxfId="27" operator="containsText" text="No">
      <formula>NOT(ISERROR(SEARCH("No",F1)))</formula>
    </cfRule>
    <cfRule type="containsText" priority="50" dxfId="28" operator="containsText" text="Yes">
      <formula>NOT(ISERROR(SEARCH("Yes",F1)))</formula>
    </cfRule>
  </conditionalFormatting>
  <conditionalFormatting sqref="G24">
    <cfRule type="containsText" priority="47" dxfId="27" operator="containsText" text="No">
      <formula>NOT(ISERROR(SEARCH("No",G24)))</formula>
    </cfRule>
    <cfRule type="containsText" priority="48" dxfId="28" operator="containsText" text="Yes">
      <formula>NOT(ISERROR(SEARCH("Yes",G24)))</formula>
    </cfRule>
  </conditionalFormatting>
  <conditionalFormatting sqref="G27">
    <cfRule type="containsText" priority="43" dxfId="27" operator="containsText" text="No">
      <formula>NOT(ISERROR(SEARCH("No",G27)))</formula>
    </cfRule>
    <cfRule type="containsText" priority="44" dxfId="28" operator="containsText" text="Yes">
      <formula>NOT(ISERROR(SEARCH("Yes",G27)))</formula>
    </cfRule>
  </conditionalFormatting>
  <conditionalFormatting sqref="G33">
    <cfRule type="containsText" priority="39" dxfId="27" operator="containsText" text="No">
      <formula>NOT(ISERROR(SEARCH("No",G33)))</formula>
    </cfRule>
    <cfRule type="containsText" priority="40" dxfId="28" operator="containsText" text="Yes">
      <formula>NOT(ISERROR(SEARCH("Yes",G33)))</formula>
    </cfRule>
  </conditionalFormatting>
  <conditionalFormatting sqref="G36">
    <cfRule type="containsText" priority="31" dxfId="27" operator="containsText" text="No">
      <formula>NOT(ISERROR(SEARCH("No",G36)))</formula>
    </cfRule>
    <cfRule type="containsText" priority="32" dxfId="28" operator="containsText" text="Yes">
      <formula>NOT(ISERROR(SEARCH("Yes",G36)))</formula>
    </cfRule>
  </conditionalFormatting>
  <conditionalFormatting sqref="G32">
    <cfRule type="containsText" priority="27" dxfId="27" operator="containsText" text="No">
      <formula>NOT(ISERROR(SEARCH("No",G32)))</formula>
    </cfRule>
    <cfRule type="containsText" priority="28" dxfId="28" operator="containsText" text="Yes">
      <formula>NOT(ISERROR(SEARCH("Yes",G32)))</formula>
    </cfRule>
  </conditionalFormatting>
  <conditionalFormatting sqref="G31">
    <cfRule type="containsText" priority="25" dxfId="27" operator="containsText" text="No">
      <formula>NOT(ISERROR(SEARCH("No",G31)))</formula>
    </cfRule>
    <cfRule type="containsText" priority="26" dxfId="28" operator="containsText" text="Yes">
      <formula>NOT(ISERROR(SEARCH("Yes",G31)))</formula>
    </cfRule>
  </conditionalFormatting>
  <conditionalFormatting sqref="G42">
    <cfRule type="containsText" priority="23" dxfId="27" operator="containsText" text="No">
      <formula>NOT(ISERROR(SEARCH("No",G42)))</formula>
    </cfRule>
    <cfRule type="containsText" priority="24" dxfId="28" operator="containsText" text="Yes">
      <formula>NOT(ISERROR(SEARCH("Yes",G42)))</formula>
    </cfRule>
  </conditionalFormatting>
  <conditionalFormatting sqref="G16:G19">
    <cfRule type="containsText" priority="21" dxfId="27" operator="containsText" text="No">
      <formula>NOT(ISERROR(SEARCH("No",G16)))</formula>
    </cfRule>
    <cfRule type="containsText" priority="22" dxfId="28" operator="containsText" text="Yes">
      <formula>NOT(ISERROR(SEARCH("Yes",G16)))</formula>
    </cfRule>
  </conditionalFormatting>
  <conditionalFormatting sqref="G11:G13">
    <cfRule type="containsText" priority="7" dxfId="27" operator="containsText" text="No">
      <formula>NOT(ISERROR(SEARCH("No",G11)))</formula>
    </cfRule>
    <cfRule type="containsText" priority="8" dxfId="28" operator="containsText" text="Yes">
      <formula>NOT(ISERROR(SEARCH("Yes",G11)))</formula>
    </cfRule>
  </conditionalFormatting>
  <conditionalFormatting sqref="G14">
    <cfRule type="containsText" priority="5" dxfId="27" operator="containsText" text="No">
      <formula>NOT(ISERROR(SEARCH("No",G14)))</formula>
    </cfRule>
    <cfRule type="containsText" priority="6" dxfId="28" operator="containsText" text="Yes">
      <formula>NOT(ISERROR(SEARCH("Yes",G14)))</formula>
    </cfRule>
  </conditionalFormatting>
  <conditionalFormatting sqref="G37:G41">
    <cfRule type="containsText" priority="3" dxfId="27" operator="containsText" text="No">
      <formula>NOT(ISERROR(SEARCH("No",G37)))</formula>
    </cfRule>
    <cfRule type="containsText" priority="4" dxfId="28" operator="containsText" text="Yes">
      <formula>NOT(ISERROR(SEARCH("Yes",G37)))</formula>
    </cfRule>
  </conditionalFormatting>
  <conditionalFormatting sqref="G43:G49">
    <cfRule type="containsText" priority="1" dxfId="27" operator="containsText" text="No">
      <formula>NOT(ISERROR(SEARCH("No",G43)))</formula>
    </cfRule>
    <cfRule type="containsText" priority="2" dxfId="28" operator="containsText" text="Yes">
      <formula>NOT(ISERROR(SEARCH("Yes",G43)))</formula>
    </cfRule>
  </conditionalFormatting>
  <printOptions/>
  <pageMargins left="1.5" right="0.7" top="0.75" bottom="0.75" header="0.3" footer="0.3"/>
  <pageSetup fitToHeight="1" fitToWidth="1" orientation="landscape" scale="63"/>
  <headerFooter>
    <oddFooter>&amp;C&amp;"Calibri (Body),Regular"&amp;K000000&amp;A&amp;"Times,Regular"&amp;10&amp;K000000
&amp;R&amp;"Calibri (Body),Regular"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rgb="FF00B050"/>
    <pageSetUpPr fitToPage="1"/>
  </sheetPr>
  <dimension ref="A1:U65"/>
  <sheetViews>
    <sheetView tabSelected="1" zoomScale="110" zoomScaleNormal="110" zoomScalePageLayoutView="0" workbookViewId="0" topLeftCell="A1">
      <selection activeCell="C12" sqref="C12:F12"/>
    </sheetView>
  </sheetViews>
  <sheetFormatPr defaultColWidth="8.69921875" defaultRowHeight="15"/>
  <cols>
    <col min="1" max="1" width="8.8984375" style="393" customWidth="1"/>
    <col min="2" max="2" width="8.69921875" style="393" customWidth="1"/>
    <col min="3" max="5" width="11.3984375" style="393" customWidth="1"/>
    <col min="6" max="6" width="12.09765625" style="393" customWidth="1"/>
    <col min="7" max="7" width="3.3984375" style="393" customWidth="1"/>
    <col min="8" max="8" width="10.69921875" style="393" customWidth="1"/>
    <col min="9" max="9" width="12.09765625" style="393" customWidth="1"/>
    <col min="10" max="10" width="15.3984375" style="393" customWidth="1"/>
    <col min="11" max="11" width="12.69921875" style="393" customWidth="1"/>
    <col min="12" max="12" width="12" style="393" customWidth="1"/>
    <col min="13" max="13" width="16.3984375" style="393" customWidth="1"/>
    <col min="14" max="14" width="11.59765625" style="393" customWidth="1"/>
    <col min="15" max="15" width="9.09765625" style="393" customWidth="1"/>
    <col min="16" max="16384" width="8.69921875" style="393" customWidth="1"/>
  </cols>
  <sheetData>
    <row r="1" ht="15.75">
      <c r="A1" s="618"/>
    </row>
    <row r="2" spans="1:14" ht="21" customHeight="1">
      <c r="A2" s="1013" t="s">
        <v>115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5"/>
    </row>
    <row r="3" ht="19.5" customHeight="1" thickBot="1">
      <c r="H3" s="618"/>
    </row>
    <row r="4" spans="1:14" ht="16.5" customHeight="1">
      <c r="A4" s="1024" t="s">
        <v>116</v>
      </c>
      <c r="B4" s="1025"/>
      <c r="C4" s="1026"/>
      <c r="D4" s="1026"/>
      <c r="E4" s="1026"/>
      <c r="F4" s="1027"/>
      <c r="G4" s="619"/>
      <c r="H4" s="994" t="s">
        <v>247</v>
      </c>
      <c r="I4" s="995"/>
      <c r="J4" s="995"/>
      <c r="K4" s="996"/>
      <c r="L4" s="620"/>
      <c r="M4" s="1011" t="s">
        <v>445</v>
      </c>
      <c r="N4" s="1012"/>
    </row>
    <row r="5" spans="1:14" ht="16.5" customHeight="1">
      <c r="A5" s="1008"/>
      <c r="B5" s="999"/>
      <c r="C5" s="1000"/>
      <c r="D5" s="1000"/>
      <c r="E5" s="1000"/>
      <c r="F5" s="1028"/>
      <c r="G5" s="427"/>
      <c r="H5" s="621" t="s">
        <v>12</v>
      </c>
      <c r="I5" s="194" t="s">
        <v>147</v>
      </c>
      <c r="J5" s="622" t="s">
        <v>13</v>
      </c>
      <c r="K5" s="196" t="s">
        <v>146</v>
      </c>
      <c r="L5" s="623"/>
      <c r="M5" s="624" t="s">
        <v>285</v>
      </c>
      <c r="N5" s="709" t="s">
        <v>278</v>
      </c>
    </row>
    <row r="6" spans="1:14" ht="16.5" customHeight="1" thickBot="1">
      <c r="A6" s="1008" t="s">
        <v>117</v>
      </c>
      <c r="B6" s="1009"/>
      <c r="C6" s="1009"/>
      <c r="D6" s="1009"/>
      <c r="E6" s="1009"/>
      <c r="F6" s="1009"/>
      <c r="G6" s="427"/>
      <c r="H6" s="625" t="s">
        <v>140</v>
      </c>
      <c r="I6" s="195" t="s">
        <v>146</v>
      </c>
      <c r="J6" s="626" t="s">
        <v>246</v>
      </c>
      <c r="K6" s="197" t="s">
        <v>146</v>
      </c>
      <c r="L6" s="627"/>
      <c r="N6" s="628"/>
    </row>
    <row r="7" spans="1:14" ht="16.5" customHeight="1" thickBot="1">
      <c r="A7" s="1008"/>
      <c r="B7" s="1009"/>
      <c r="C7" s="1009"/>
      <c r="D7" s="1009"/>
      <c r="E7" s="1009"/>
      <c r="F7" s="1009"/>
      <c r="G7" s="427"/>
      <c r="L7" s="623"/>
      <c r="N7" s="628"/>
    </row>
    <row r="8" spans="1:14" ht="15.75">
      <c r="A8" s="428"/>
      <c r="G8" s="427"/>
      <c r="H8" s="1016" t="s">
        <v>135</v>
      </c>
      <c r="I8" s="1017"/>
      <c r="J8" s="1018"/>
      <c r="K8" s="427"/>
      <c r="M8" s="992" t="s">
        <v>304</v>
      </c>
      <c r="N8" s="993"/>
    </row>
    <row r="9" spans="1:14" ht="15.75" customHeight="1">
      <c r="A9" s="1022" t="s">
        <v>11</v>
      </c>
      <c r="B9" s="1023"/>
      <c r="C9" s="1023"/>
      <c r="D9" s="1023"/>
      <c r="E9" s="1023"/>
      <c r="F9" s="1023"/>
      <c r="H9" s="629" t="s">
        <v>485</v>
      </c>
      <c r="I9" s="630"/>
      <c r="J9" s="375"/>
      <c r="K9" s="427"/>
      <c r="L9" s="427"/>
      <c r="M9" s="631" t="s">
        <v>87</v>
      </c>
      <c r="N9" s="632" t="s">
        <v>152</v>
      </c>
    </row>
    <row r="10" spans="1:14" ht="15.75" customHeight="1">
      <c r="A10" s="1019" t="s">
        <v>128</v>
      </c>
      <c r="B10" s="1020"/>
      <c r="C10" s="1021"/>
      <c r="D10" s="1021"/>
      <c r="E10" s="1021"/>
      <c r="F10" s="1021"/>
      <c r="H10" s="629" t="s">
        <v>450</v>
      </c>
      <c r="I10" s="630"/>
      <c r="J10" s="153" t="s">
        <v>62</v>
      </c>
      <c r="K10" s="427"/>
      <c r="L10" s="427"/>
      <c r="M10" s="633" t="s">
        <v>267</v>
      </c>
      <c r="N10" s="634">
        <f>Rents!Y44</f>
        <v>0</v>
      </c>
    </row>
    <row r="11" spans="1:14" ht="15.75" customHeight="1">
      <c r="A11" s="1019" t="s">
        <v>129</v>
      </c>
      <c r="B11" s="1020"/>
      <c r="C11" s="1021"/>
      <c r="D11" s="1021"/>
      <c r="E11" s="1021"/>
      <c r="F11" s="1021"/>
      <c r="H11" s="633" t="s">
        <v>3</v>
      </c>
      <c r="I11" s="635"/>
      <c r="J11" s="159" t="s">
        <v>62</v>
      </c>
      <c r="K11" s="427"/>
      <c r="L11" s="427"/>
      <c r="M11" s="636" t="s">
        <v>397</v>
      </c>
      <c r="N11" s="634">
        <f>SUM(Rents!Y45:Y46)</f>
        <v>0</v>
      </c>
    </row>
    <row r="12" spans="1:14" ht="15.75" customHeight="1">
      <c r="A12" s="1019" t="s">
        <v>47</v>
      </c>
      <c r="B12" s="1020"/>
      <c r="C12" s="1021"/>
      <c r="D12" s="1021"/>
      <c r="E12" s="1021"/>
      <c r="F12" s="1021"/>
      <c r="H12" s="633" t="s">
        <v>4</v>
      </c>
      <c r="I12" s="635"/>
      <c r="J12" s="159" t="s">
        <v>62</v>
      </c>
      <c r="K12" s="427"/>
      <c r="L12" s="427"/>
      <c r="M12" s="636" t="s">
        <v>265</v>
      </c>
      <c r="N12" s="634">
        <f>SUM(Rents!Y47:Y50)</f>
        <v>0</v>
      </c>
    </row>
    <row r="13" spans="1:14" ht="17.25" customHeight="1">
      <c r="A13" s="428" t="s">
        <v>131</v>
      </c>
      <c r="C13" s="637"/>
      <c r="D13" s="630"/>
      <c r="E13" s="158"/>
      <c r="F13" s="637"/>
      <c r="H13" s="629" t="s">
        <v>268</v>
      </c>
      <c r="I13" s="630"/>
      <c r="J13" s="160"/>
      <c r="K13" s="427"/>
      <c r="L13" s="427"/>
      <c r="M13" s="636" t="s">
        <v>264</v>
      </c>
      <c r="N13" s="634">
        <f>SUM(Rents!Y51:Y52)</f>
        <v>0</v>
      </c>
    </row>
    <row r="14" spans="1:14" ht="15.75" customHeight="1">
      <c r="A14" s="1019" t="s">
        <v>139</v>
      </c>
      <c r="B14" s="1020"/>
      <c r="C14" s="999"/>
      <c r="D14" s="1000"/>
      <c r="E14" s="1000"/>
      <c r="F14" s="1000"/>
      <c r="H14" s="633" t="s">
        <v>269</v>
      </c>
      <c r="I14" s="635"/>
      <c r="J14" s="160"/>
      <c r="L14" s="427"/>
      <c r="M14" s="638" t="s">
        <v>266</v>
      </c>
      <c r="N14" s="634">
        <f>SUM(Rents!Y53:Y54)</f>
        <v>0</v>
      </c>
    </row>
    <row r="15" spans="1:14" ht="15.75" customHeight="1">
      <c r="A15" s="1019" t="s">
        <v>138</v>
      </c>
      <c r="B15" s="1020"/>
      <c r="C15" s="999"/>
      <c r="D15" s="1000"/>
      <c r="E15" s="1000"/>
      <c r="F15" s="1000"/>
      <c r="H15" s="633" t="s">
        <v>286</v>
      </c>
      <c r="I15" s="635"/>
      <c r="J15" s="169" t="s">
        <v>280</v>
      </c>
      <c r="M15" s="633" t="s">
        <v>396</v>
      </c>
      <c r="N15" s="198"/>
    </row>
    <row r="16" spans="1:14" ht="15.75" customHeight="1" thickBot="1">
      <c r="A16" s="428"/>
      <c r="C16" s="639" t="s">
        <v>132</v>
      </c>
      <c r="D16" s="639" t="s">
        <v>133</v>
      </c>
      <c r="E16" s="639" t="s">
        <v>134</v>
      </c>
      <c r="F16" s="639" t="s">
        <v>48</v>
      </c>
      <c r="H16" s="633" t="s">
        <v>137</v>
      </c>
      <c r="I16" s="635"/>
      <c r="J16" s="160"/>
      <c r="M16" s="640" t="s">
        <v>141</v>
      </c>
      <c r="N16" s="641">
        <f>SUM(N10:N15)</f>
        <v>0</v>
      </c>
    </row>
    <row r="17" spans="1:14" ht="15.75" customHeight="1" thickBot="1">
      <c r="A17" s="428" t="s">
        <v>136</v>
      </c>
      <c r="C17" s="158"/>
      <c r="D17" s="158"/>
      <c r="E17" s="158"/>
      <c r="F17" s="158"/>
      <c r="H17" s="633" t="s">
        <v>240</v>
      </c>
      <c r="I17" s="642"/>
      <c r="J17" s="161"/>
      <c r="N17" s="628"/>
    </row>
    <row r="18" spans="1:14" ht="15.75" customHeight="1">
      <c r="A18" s="428"/>
      <c r="H18" s="633" t="s">
        <v>125</v>
      </c>
      <c r="I18" s="642"/>
      <c r="J18" s="162"/>
      <c r="M18" s="997" t="s">
        <v>404</v>
      </c>
      <c r="N18" s="998"/>
    </row>
    <row r="19" spans="1:14" ht="15.75" customHeight="1" thickBot="1">
      <c r="A19" s="551"/>
      <c r="B19" s="427"/>
      <c r="C19" s="427"/>
      <c r="D19" s="427"/>
      <c r="E19" s="427"/>
      <c r="F19" s="427"/>
      <c r="H19" s="640" t="s">
        <v>270</v>
      </c>
      <c r="I19" s="643"/>
      <c r="J19" s="163"/>
      <c r="K19" s="427"/>
      <c r="M19" s="428" t="s">
        <v>405</v>
      </c>
      <c r="N19" s="710"/>
    </row>
    <row r="20" spans="1:14" ht="15.75" customHeight="1" thickBot="1">
      <c r="A20" s="551"/>
      <c r="B20" s="427"/>
      <c r="C20" s="427"/>
      <c r="D20" s="427"/>
      <c r="E20" s="427"/>
      <c r="F20" s="427"/>
      <c r="I20" s="623"/>
      <c r="J20" s="623"/>
      <c r="K20" s="427"/>
      <c r="M20" s="644" t="s">
        <v>406</v>
      </c>
      <c r="N20" s="711"/>
    </row>
    <row r="21" spans="1:14" ht="15.75" customHeight="1">
      <c r="A21" s="992" t="s">
        <v>80</v>
      </c>
      <c r="B21" s="1004"/>
      <c r="C21" s="1004"/>
      <c r="D21" s="1004"/>
      <c r="E21" s="1004"/>
      <c r="F21" s="993"/>
      <c r="H21" s="1005" t="s">
        <v>299</v>
      </c>
      <c r="I21" s="1006"/>
      <c r="J21" s="1006"/>
      <c r="K21" s="1007"/>
      <c r="N21" s="645"/>
    </row>
    <row r="22" spans="1:14" s="651" customFormat="1" ht="30" customHeight="1">
      <c r="A22" s="646" t="s">
        <v>101</v>
      </c>
      <c r="B22" s="647" t="s">
        <v>293</v>
      </c>
      <c r="C22" s="648" t="s">
        <v>46</v>
      </c>
      <c r="D22" s="648" t="s">
        <v>227</v>
      </c>
      <c r="E22" s="649" t="s">
        <v>233</v>
      </c>
      <c r="F22" s="650" t="s">
        <v>274</v>
      </c>
      <c r="H22" s="652" t="s">
        <v>294</v>
      </c>
      <c r="I22" s="653"/>
      <c r="J22" s="654">
        <f>SUM(J23:J25)</f>
        <v>0</v>
      </c>
      <c r="K22" s="655">
        <f>_xlfn.IFERROR(SUM(J23:J25)/J28,0)</f>
        <v>0</v>
      </c>
      <c r="N22" s="656"/>
    </row>
    <row r="23" spans="1:14" ht="15.75" customHeight="1">
      <c r="A23" s="657" t="s">
        <v>81</v>
      </c>
      <c r="B23" s="658">
        <f>C23*0</f>
        <v>0</v>
      </c>
      <c r="C23" s="659">
        <f>Rents!Y64</f>
        <v>0</v>
      </c>
      <c r="D23" s="288">
        <v>0</v>
      </c>
      <c r="E23" s="288">
        <v>0</v>
      </c>
      <c r="F23" s="289">
        <v>0</v>
      </c>
      <c r="H23" s="428" t="s">
        <v>296</v>
      </c>
      <c r="J23" s="660">
        <f>Rents!F39</f>
        <v>0</v>
      </c>
      <c r="K23" s="661">
        <f aca="true" t="shared" si="0" ref="K23:K28">_xlfn.IFERROR(J23/$J$28,0)</f>
        <v>0</v>
      </c>
      <c r="N23" s="628"/>
    </row>
    <row r="24" spans="1:14" ht="15.75" customHeight="1">
      <c r="A24" s="657" t="s">
        <v>82</v>
      </c>
      <c r="B24" s="658">
        <f>C24*1</f>
        <v>0</v>
      </c>
      <c r="C24" s="659">
        <f>Rents!Y65</f>
        <v>0</v>
      </c>
      <c r="D24" s="288">
        <v>0</v>
      </c>
      <c r="E24" s="288">
        <v>0</v>
      </c>
      <c r="F24" s="289">
        <v>0</v>
      </c>
      <c r="H24" s="428" t="s">
        <v>395</v>
      </c>
      <c r="J24" s="199"/>
      <c r="K24" s="661">
        <f t="shared" si="0"/>
        <v>0</v>
      </c>
      <c r="N24" s="628"/>
    </row>
    <row r="25" spans="1:14" ht="15.75" customHeight="1">
      <c r="A25" s="657" t="s">
        <v>83</v>
      </c>
      <c r="B25" s="658">
        <f>C25*2</f>
        <v>0</v>
      </c>
      <c r="C25" s="659">
        <f>Rents!Y66</f>
        <v>0</v>
      </c>
      <c r="D25" s="288">
        <v>0</v>
      </c>
      <c r="E25" s="288">
        <v>0</v>
      </c>
      <c r="F25" s="289">
        <v>0</v>
      </c>
      <c r="H25" s="428" t="s">
        <v>298</v>
      </c>
      <c r="J25" s="199"/>
      <c r="K25" s="661">
        <f t="shared" si="0"/>
        <v>0</v>
      </c>
      <c r="N25" s="628"/>
    </row>
    <row r="26" spans="1:14" ht="15.75" customHeight="1">
      <c r="A26" s="657" t="s">
        <v>84</v>
      </c>
      <c r="B26" s="658">
        <f>C26*3</f>
        <v>0</v>
      </c>
      <c r="C26" s="659">
        <f>Rents!Y67</f>
        <v>0</v>
      </c>
      <c r="D26" s="288">
        <v>0</v>
      </c>
      <c r="E26" s="288">
        <v>0</v>
      </c>
      <c r="F26" s="289">
        <v>0</v>
      </c>
      <c r="H26" s="662" t="s">
        <v>297</v>
      </c>
      <c r="I26" s="476"/>
      <c r="J26" s="660">
        <f>Rents!E50</f>
        <v>0</v>
      </c>
      <c r="K26" s="661">
        <f t="shared" si="0"/>
        <v>0</v>
      </c>
      <c r="N26" s="628"/>
    </row>
    <row r="27" spans="1:14" ht="18.75" customHeight="1">
      <c r="A27" s="657" t="s">
        <v>85</v>
      </c>
      <c r="B27" s="658">
        <f>C27*4</f>
        <v>0</v>
      </c>
      <c r="C27" s="663">
        <f>Rents!Y68</f>
        <v>0</v>
      </c>
      <c r="D27" s="288">
        <v>0</v>
      </c>
      <c r="E27" s="288">
        <v>0</v>
      </c>
      <c r="F27" s="289">
        <v>0</v>
      </c>
      <c r="H27" s="662" t="s">
        <v>295</v>
      </c>
      <c r="I27" s="476"/>
      <c r="J27" s="199"/>
      <c r="K27" s="661">
        <f t="shared" si="0"/>
        <v>0</v>
      </c>
      <c r="N27" s="628"/>
    </row>
    <row r="28" spans="1:21" ht="15.75" customHeight="1" thickBot="1">
      <c r="A28" s="664" t="s">
        <v>141</v>
      </c>
      <c r="B28" s="665">
        <f>SUM(B23:B27)</f>
        <v>0</v>
      </c>
      <c r="C28" s="666">
        <f>SUM(C23:C27)</f>
        <v>0</v>
      </c>
      <c r="D28" s="667">
        <f>SUM(D23:D27)</f>
        <v>0</v>
      </c>
      <c r="E28" s="668">
        <f>SUM(E23:E27)</f>
        <v>0</v>
      </c>
      <c r="F28" s="669">
        <f>SUM(F23:F27)</f>
        <v>0</v>
      </c>
      <c r="H28" s="670" t="s">
        <v>141</v>
      </c>
      <c r="I28" s="671"/>
      <c r="J28" s="672">
        <f>SUM(J23:J27)</f>
        <v>0</v>
      </c>
      <c r="K28" s="673">
        <f t="shared" si="0"/>
        <v>0</v>
      </c>
      <c r="N28" s="628"/>
      <c r="P28" s="427"/>
      <c r="Q28" s="427"/>
      <c r="R28" s="427"/>
      <c r="S28" s="427"/>
      <c r="T28" s="427"/>
      <c r="U28" s="427"/>
    </row>
    <row r="29" spans="1:21" ht="15.75" customHeight="1">
      <c r="A29" s="428"/>
      <c r="J29" s="674"/>
      <c r="K29" s="301"/>
      <c r="N29" s="628"/>
      <c r="P29" s="427"/>
      <c r="Q29" s="427"/>
      <c r="R29" s="427"/>
      <c r="S29" s="427"/>
      <c r="T29" s="427"/>
      <c r="U29" s="427"/>
    </row>
    <row r="30" spans="1:21" ht="15.75" customHeight="1" thickBot="1">
      <c r="A30" s="551"/>
      <c r="B30" s="427"/>
      <c r="C30" s="427"/>
      <c r="D30" s="427"/>
      <c r="E30" s="427"/>
      <c r="N30" s="628"/>
      <c r="P30" s="427"/>
      <c r="Q30" s="427"/>
      <c r="R30" s="427"/>
      <c r="S30" s="427"/>
      <c r="T30" s="427"/>
      <c r="U30" s="427"/>
    </row>
    <row r="31" spans="1:21" ht="15.75" customHeight="1">
      <c r="A31" s="1001" t="s">
        <v>303</v>
      </c>
      <c r="B31" s="1002"/>
      <c r="C31" s="1002"/>
      <c r="D31" s="1002"/>
      <c r="E31" s="1002"/>
      <c r="F31" s="1003"/>
      <c r="H31" s="675" t="s">
        <v>76</v>
      </c>
      <c r="I31" s="676"/>
      <c r="J31" s="676" t="s">
        <v>453</v>
      </c>
      <c r="K31" s="676"/>
      <c r="L31" s="676"/>
      <c r="M31" s="677"/>
      <c r="N31" s="628"/>
      <c r="P31" s="427"/>
      <c r="Q31" s="427"/>
      <c r="R31" s="427"/>
      <c r="S31" s="427"/>
      <c r="T31" s="427"/>
      <c r="U31" s="427"/>
    </row>
    <row r="32" spans="1:21" ht="15.75" customHeight="1">
      <c r="A32" s="631" t="s">
        <v>301</v>
      </c>
      <c r="B32" s="678" t="s">
        <v>302</v>
      </c>
      <c r="C32" s="679" t="s">
        <v>305</v>
      </c>
      <c r="D32" s="1010" t="s">
        <v>444</v>
      </c>
      <c r="E32" s="1010"/>
      <c r="F32" s="1010"/>
      <c r="H32" s="680" t="s">
        <v>93</v>
      </c>
      <c r="I32" s="681" t="s">
        <v>94</v>
      </c>
      <c r="J32" s="133" t="s">
        <v>146</v>
      </c>
      <c r="K32" s="393" t="s">
        <v>252</v>
      </c>
      <c r="M32" s="134" t="s">
        <v>146</v>
      </c>
      <c r="N32" s="628"/>
      <c r="P32" s="427"/>
      <c r="Q32" s="427"/>
      <c r="R32" s="427"/>
      <c r="S32" s="427"/>
      <c r="T32" s="427"/>
      <c r="U32" s="427"/>
    </row>
    <row r="33" spans="1:21" ht="15.75" customHeight="1">
      <c r="A33" s="280"/>
      <c r="B33" s="281">
        <f>Rents!H29</f>
        <v>0</v>
      </c>
      <c r="C33" s="282"/>
      <c r="D33" s="991"/>
      <c r="E33" s="991"/>
      <c r="F33" s="991"/>
      <c r="H33" s="409"/>
      <c r="I33" s="681" t="s">
        <v>95</v>
      </c>
      <c r="J33" s="71" t="s">
        <v>146</v>
      </c>
      <c r="K33" s="682" t="s">
        <v>253</v>
      </c>
      <c r="L33" s="147"/>
      <c r="M33" s="149"/>
      <c r="N33" s="628"/>
      <c r="P33" s="427"/>
      <c r="Q33" s="427"/>
      <c r="R33" s="427"/>
      <c r="S33" s="427"/>
      <c r="T33" s="427"/>
      <c r="U33" s="427"/>
    </row>
    <row r="34" spans="1:21" ht="15.75" customHeight="1">
      <c r="A34" s="280"/>
      <c r="B34" s="281"/>
      <c r="C34" s="282"/>
      <c r="D34" s="991"/>
      <c r="E34" s="991"/>
      <c r="F34" s="991"/>
      <c r="H34" s="409"/>
      <c r="I34" s="681" t="s">
        <v>96</v>
      </c>
      <c r="J34" s="71" t="s">
        <v>146</v>
      </c>
      <c r="K34" s="682"/>
      <c r="L34" s="148"/>
      <c r="M34" s="150"/>
      <c r="N34" s="628"/>
      <c r="P34" s="427"/>
      <c r="Q34" s="427"/>
      <c r="R34" s="427"/>
      <c r="S34" s="427"/>
      <c r="T34" s="427"/>
      <c r="U34" s="427"/>
    </row>
    <row r="35" spans="1:21" ht="15.75" customHeight="1">
      <c r="A35" s="280"/>
      <c r="B35" s="281"/>
      <c r="C35" s="282"/>
      <c r="D35" s="991"/>
      <c r="E35" s="991"/>
      <c r="F35" s="991"/>
      <c r="H35" s="680" t="s">
        <v>102</v>
      </c>
      <c r="I35" s="681"/>
      <c r="J35" s="71" t="s">
        <v>147</v>
      </c>
      <c r="K35" s="682"/>
      <c r="L35" s="683"/>
      <c r="M35" s="628"/>
      <c r="N35" s="628"/>
      <c r="P35" s="427"/>
      <c r="Q35" s="427"/>
      <c r="R35" s="427"/>
      <c r="S35" s="427"/>
      <c r="T35" s="427"/>
      <c r="U35" s="427"/>
    </row>
    <row r="36" spans="1:21" ht="15.75" customHeight="1">
      <c r="A36" s="280"/>
      <c r="B36" s="281"/>
      <c r="C36" s="282"/>
      <c r="D36" s="991"/>
      <c r="E36" s="991"/>
      <c r="F36" s="991"/>
      <c r="H36" s="680" t="s">
        <v>97</v>
      </c>
      <c r="I36" s="681" t="s">
        <v>211</v>
      </c>
      <c r="J36" s="71" t="s">
        <v>147</v>
      </c>
      <c r="L36" s="489" t="s">
        <v>254</v>
      </c>
      <c r="M36" s="628"/>
      <c r="N36" s="628"/>
      <c r="P36" s="427"/>
      <c r="Q36" s="427"/>
      <c r="R36" s="427"/>
      <c r="S36" s="427"/>
      <c r="T36" s="427"/>
      <c r="U36" s="427"/>
    </row>
    <row r="37" spans="1:21" ht="15.75" customHeight="1">
      <c r="A37" s="280"/>
      <c r="B37" s="281"/>
      <c r="C37" s="282"/>
      <c r="D37" s="991"/>
      <c r="E37" s="991"/>
      <c r="F37" s="991"/>
      <c r="H37" s="428"/>
      <c r="I37" s="681" t="s">
        <v>94</v>
      </c>
      <c r="J37" s="71" t="s">
        <v>147</v>
      </c>
      <c r="K37" s="489" t="s">
        <v>92</v>
      </c>
      <c r="L37" s="200"/>
      <c r="M37" s="628"/>
      <c r="N37" s="628"/>
      <c r="P37" s="427"/>
      <c r="Q37" s="427"/>
      <c r="R37" s="427"/>
      <c r="S37" s="427"/>
      <c r="T37" s="427"/>
      <c r="U37" s="427"/>
    </row>
    <row r="38" spans="1:21" ht="15.75" customHeight="1" thickBot="1">
      <c r="A38" s="684" t="s">
        <v>273</v>
      </c>
      <c r="B38" s="685">
        <f>SUM(O15:O18)</f>
        <v>0</v>
      </c>
      <c r="C38" s="686">
        <f>SUM(C33:C37)</f>
        <v>0</v>
      </c>
      <c r="D38" s="686"/>
      <c r="E38" s="687"/>
      <c r="F38" s="688"/>
      <c r="H38" s="428"/>
      <c r="I38" s="681" t="s">
        <v>95</v>
      </c>
      <c r="J38" s="71" t="s">
        <v>147</v>
      </c>
      <c r="K38" s="489" t="s">
        <v>81</v>
      </c>
      <c r="L38" s="200"/>
      <c r="M38" s="628"/>
      <c r="N38" s="628"/>
      <c r="P38" s="427"/>
      <c r="Q38" s="427"/>
      <c r="R38" s="427"/>
      <c r="S38" s="427"/>
      <c r="T38" s="427"/>
      <c r="U38" s="427"/>
    </row>
    <row r="39" spans="1:21" ht="15.75" customHeight="1">
      <c r="A39" s="689"/>
      <c r="D39" s="690"/>
      <c r="E39" s="623"/>
      <c r="H39" s="467"/>
      <c r="I39" s="681" t="s">
        <v>96</v>
      </c>
      <c r="J39" s="71" t="s">
        <v>147</v>
      </c>
      <c r="K39" s="528" t="s">
        <v>82</v>
      </c>
      <c r="L39" s="200"/>
      <c r="M39" s="628"/>
      <c r="N39" s="628"/>
      <c r="P39" s="427"/>
      <c r="Q39" s="427"/>
      <c r="R39" s="427"/>
      <c r="S39" s="427"/>
      <c r="T39" s="427"/>
      <c r="U39" s="427"/>
    </row>
    <row r="40" spans="1:21" ht="15.75" customHeight="1">
      <c r="A40" s="689"/>
      <c r="D40" s="690"/>
      <c r="E40" s="623"/>
      <c r="H40" s="428"/>
      <c r="I40" s="681" t="s">
        <v>98</v>
      </c>
      <c r="J40" s="71" t="s">
        <v>146</v>
      </c>
      <c r="K40" s="489" t="s">
        <v>83</v>
      </c>
      <c r="L40" s="200"/>
      <c r="M40" s="628"/>
      <c r="N40" s="628"/>
      <c r="P40" s="427"/>
      <c r="Q40" s="427"/>
      <c r="R40" s="427"/>
      <c r="S40" s="427"/>
      <c r="T40" s="427"/>
      <c r="U40" s="427"/>
    </row>
    <row r="41" spans="1:21" ht="15.75" customHeight="1">
      <c r="A41" s="689"/>
      <c r="D41" s="690"/>
      <c r="E41" s="623"/>
      <c r="H41" s="662" t="s">
        <v>99</v>
      </c>
      <c r="I41" s="681" t="s">
        <v>448</v>
      </c>
      <c r="J41" s="71" t="s">
        <v>146</v>
      </c>
      <c r="K41" s="489" t="s">
        <v>84</v>
      </c>
      <c r="L41" s="200"/>
      <c r="M41" s="628"/>
      <c r="N41" s="628"/>
      <c r="P41" s="427"/>
      <c r="Q41" s="427"/>
      <c r="R41" s="427"/>
      <c r="S41" s="427"/>
      <c r="T41" s="427"/>
      <c r="U41" s="427"/>
    </row>
    <row r="42" spans="1:21" ht="15.75" customHeight="1">
      <c r="A42" s="689"/>
      <c r="D42" s="690"/>
      <c r="E42" s="623"/>
      <c r="H42" s="662" t="s">
        <v>21</v>
      </c>
      <c r="I42" s="496" t="s">
        <v>448</v>
      </c>
      <c r="J42" s="71" t="s">
        <v>146</v>
      </c>
      <c r="K42" s="489" t="s">
        <v>85</v>
      </c>
      <c r="L42" s="200"/>
      <c r="M42" s="628"/>
      <c r="N42" s="628"/>
      <c r="P42" s="427"/>
      <c r="Q42" s="427"/>
      <c r="R42" s="427"/>
      <c r="S42" s="427"/>
      <c r="T42" s="427"/>
      <c r="U42" s="427"/>
    </row>
    <row r="43" spans="1:21" ht="15.75" customHeight="1" thickBot="1">
      <c r="A43" s="689"/>
      <c r="D43" s="690"/>
      <c r="E43" s="623"/>
      <c r="H43" s="670" t="s">
        <v>212</v>
      </c>
      <c r="I43" s="691"/>
      <c r="J43" s="132" t="s">
        <v>146</v>
      </c>
      <c r="K43" s="691"/>
      <c r="L43" s="691"/>
      <c r="M43" s="692"/>
      <c r="N43" s="628"/>
      <c r="P43" s="427"/>
      <c r="Q43" s="427"/>
      <c r="R43" s="427"/>
      <c r="S43" s="427"/>
      <c r="T43" s="427"/>
      <c r="U43" s="427"/>
    </row>
    <row r="44" spans="1:21" ht="15.75" customHeight="1" thickBot="1">
      <c r="A44" s="693"/>
      <c r="B44" s="691"/>
      <c r="C44" s="691"/>
      <c r="D44" s="694"/>
      <c r="E44" s="695"/>
      <c r="F44" s="691"/>
      <c r="G44" s="691"/>
      <c r="H44" s="696"/>
      <c r="I44" s="696"/>
      <c r="J44" s="696"/>
      <c r="K44" s="696"/>
      <c r="L44" s="697"/>
      <c r="M44" s="696"/>
      <c r="N44" s="692"/>
      <c r="P44" s="427"/>
      <c r="Q44" s="427"/>
      <c r="R44" s="427"/>
      <c r="S44" s="427"/>
      <c r="T44" s="427"/>
      <c r="U44" s="427"/>
    </row>
    <row r="45" spans="1:21" ht="15.75">
      <c r="A45" s="689"/>
      <c r="D45" s="690"/>
      <c r="E45" s="623"/>
      <c r="H45" s="427"/>
      <c r="I45" s="427"/>
      <c r="J45" s="427"/>
      <c r="K45" s="427"/>
      <c r="L45" s="489"/>
      <c r="M45" s="427"/>
      <c r="P45" s="427"/>
      <c r="Q45" s="427"/>
      <c r="R45" s="427"/>
      <c r="S45" s="427"/>
      <c r="T45" s="427"/>
      <c r="U45" s="427"/>
    </row>
    <row r="46" spans="1:21" ht="15.75">
      <c r="A46" s="689"/>
      <c r="D46" s="690"/>
      <c r="E46" s="623"/>
      <c r="H46" s="427"/>
      <c r="I46" s="427"/>
      <c r="J46" s="427"/>
      <c r="K46" s="427"/>
      <c r="L46" s="489"/>
      <c r="M46" s="427"/>
      <c r="P46" s="427"/>
      <c r="Q46" s="427"/>
      <c r="R46" s="427"/>
      <c r="S46" s="427"/>
      <c r="T46" s="427"/>
      <c r="U46" s="427"/>
    </row>
    <row r="47" spans="1:21" ht="15.75">
      <c r="A47" s="689"/>
      <c r="D47" s="690"/>
      <c r="E47" s="623"/>
      <c r="H47" s="427"/>
      <c r="I47" s="427"/>
      <c r="J47" s="427"/>
      <c r="K47" s="427"/>
      <c r="L47" s="489"/>
      <c r="M47" s="427"/>
      <c r="P47" s="427"/>
      <c r="Q47" s="427"/>
      <c r="R47" s="427"/>
      <c r="S47" s="427"/>
      <c r="T47" s="427"/>
      <c r="U47" s="427"/>
    </row>
    <row r="48" spans="1:21" ht="15.75">
      <c r="A48" s="689"/>
      <c r="D48" s="690"/>
      <c r="E48" s="623"/>
      <c r="H48" s="427"/>
      <c r="I48" s="427"/>
      <c r="J48" s="427"/>
      <c r="K48" s="427"/>
      <c r="L48" s="489"/>
      <c r="M48" s="427"/>
      <c r="P48" s="427"/>
      <c r="Q48" s="427"/>
      <c r="R48" s="427"/>
      <c r="S48" s="427"/>
      <c r="T48" s="427"/>
      <c r="U48" s="427"/>
    </row>
    <row r="49" spans="1:21" ht="15.75">
      <c r="A49" s="689"/>
      <c r="D49" s="690"/>
      <c r="E49" s="623"/>
      <c r="H49" s="427"/>
      <c r="I49" s="427"/>
      <c r="J49" s="427"/>
      <c r="K49" s="427"/>
      <c r="L49" s="489"/>
      <c r="M49" s="427"/>
      <c r="P49" s="427"/>
      <c r="Q49" s="427"/>
      <c r="R49" s="427"/>
      <c r="S49" s="427"/>
      <c r="T49" s="427"/>
      <c r="U49" s="427"/>
    </row>
    <row r="50" spans="1:21" ht="15.75">
      <c r="A50" s="689"/>
      <c r="D50" s="690"/>
      <c r="E50" s="623"/>
      <c r="H50" s="427"/>
      <c r="I50" s="427"/>
      <c r="J50" s="427"/>
      <c r="K50" s="427"/>
      <c r="L50" s="489"/>
      <c r="M50" s="427"/>
      <c r="P50" s="427"/>
      <c r="Q50" s="427"/>
      <c r="R50" s="427"/>
      <c r="S50" s="427"/>
      <c r="T50" s="427"/>
      <c r="U50" s="427"/>
    </row>
    <row r="51" spans="1:7" ht="15.75" customHeight="1">
      <c r="A51" s="427"/>
      <c r="B51" s="427"/>
      <c r="C51" s="427"/>
      <c r="D51" s="427"/>
      <c r="E51" s="427"/>
      <c r="F51" s="427"/>
      <c r="G51" s="427"/>
    </row>
    <row r="52" spans="1:9" ht="16.5" customHeight="1">
      <c r="A52" s="427"/>
      <c r="B52" s="427"/>
      <c r="C52" s="427"/>
      <c r="D52" s="427"/>
      <c r="E52" s="427"/>
      <c r="F52" s="427"/>
      <c r="G52" s="427"/>
      <c r="H52" s="427"/>
      <c r="I52" s="427"/>
    </row>
    <row r="53" spans="1:9" ht="15.75">
      <c r="A53" s="427"/>
      <c r="B53" s="427"/>
      <c r="C53" s="427"/>
      <c r="D53" s="427"/>
      <c r="E53" s="427"/>
      <c r="F53" s="427"/>
      <c r="G53" s="427"/>
      <c r="H53" s="427"/>
      <c r="I53" s="427"/>
    </row>
    <row r="54" spans="1:9" ht="15.75">
      <c r="A54" s="427"/>
      <c r="B54" s="427"/>
      <c r="C54" s="427"/>
      <c r="D54" s="427"/>
      <c r="E54" s="427"/>
      <c r="F54" s="427"/>
      <c r="G54" s="427"/>
      <c r="H54" s="427"/>
      <c r="I54" s="427"/>
    </row>
    <row r="55" spans="1:9" ht="15.75">
      <c r="A55" s="698"/>
      <c r="G55" s="427"/>
      <c r="H55" s="427"/>
      <c r="I55" s="427"/>
    </row>
    <row r="56" spans="1:9" ht="15.75">
      <c r="A56" s="698"/>
      <c r="G56" s="427"/>
      <c r="H56" s="427"/>
      <c r="I56" s="427"/>
    </row>
    <row r="57" spans="1:7" ht="15.75">
      <c r="A57" s="698"/>
      <c r="G57" s="699"/>
    </row>
    <row r="58" spans="1:7" ht="15.75">
      <c r="A58" s="700"/>
      <c r="G58" s="699"/>
    </row>
    <row r="59" spans="1:7" ht="15.75">
      <c r="A59" s="700"/>
      <c r="B59" s="701"/>
      <c r="C59" s="427"/>
      <c r="D59" s="427"/>
      <c r="E59" s="427"/>
      <c r="F59" s="699"/>
      <c r="G59" s="699"/>
    </row>
    <row r="60" spans="1:7" ht="15.75">
      <c r="A60" s="700"/>
      <c r="B60" s="701"/>
      <c r="C60" s="427"/>
      <c r="D60" s="427"/>
      <c r="E60" s="427"/>
      <c r="F60" s="699"/>
      <c r="G60" s="427"/>
    </row>
    <row r="61" spans="1:7" ht="15.75">
      <c r="A61" s="700"/>
      <c r="B61" s="701"/>
      <c r="C61" s="427"/>
      <c r="D61" s="427"/>
      <c r="E61" s="427"/>
      <c r="F61" s="699"/>
      <c r="G61" s="427"/>
    </row>
    <row r="62" spans="1:7" ht="15.75">
      <c r="A62" s="702"/>
      <c r="B62" s="701"/>
      <c r="C62" s="427"/>
      <c r="D62" s="427"/>
      <c r="E62" s="427"/>
      <c r="F62" s="699"/>
      <c r="G62" s="427"/>
    </row>
    <row r="63" spans="1:6" ht="15.75">
      <c r="A63" s="703"/>
      <c r="B63" s="701"/>
      <c r="C63" s="427"/>
      <c r="D63" s="704"/>
      <c r="E63" s="705"/>
      <c r="F63" s="699"/>
    </row>
    <row r="64" spans="1:6" ht="15.75">
      <c r="A64" s="700"/>
      <c r="B64" s="427"/>
      <c r="C64" s="706"/>
      <c r="D64" s="427"/>
      <c r="E64" s="707"/>
      <c r="F64" s="427"/>
    </row>
    <row r="65" spans="1:6" ht="15.75">
      <c r="A65" s="427"/>
      <c r="B65" s="427"/>
      <c r="C65" s="708"/>
      <c r="D65" s="427"/>
      <c r="E65" s="699"/>
      <c r="F65" s="699"/>
    </row>
  </sheetData>
  <sheetProtection sheet="1" objects="1" scenarios="1" selectLockedCells="1"/>
  <mergeCells count="31">
    <mergeCell ref="D34:F34"/>
    <mergeCell ref="A2:N2"/>
    <mergeCell ref="H8:J8"/>
    <mergeCell ref="A10:B10"/>
    <mergeCell ref="A12:B12"/>
    <mergeCell ref="A15:B15"/>
    <mergeCell ref="C12:F12"/>
    <mergeCell ref="A14:B14"/>
    <mergeCell ref="A9:F9"/>
    <mergeCell ref="C10:F10"/>
    <mergeCell ref="C11:F11"/>
    <mergeCell ref="A11:B11"/>
    <mergeCell ref="A4:A5"/>
    <mergeCell ref="B4:F4"/>
    <mergeCell ref="B5:F5"/>
    <mergeCell ref="D35:F35"/>
    <mergeCell ref="D36:F36"/>
    <mergeCell ref="D37:F37"/>
    <mergeCell ref="M8:N8"/>
    <mergeCell ref="H4:K4"/>
    <mergeCell ref="M18:N18"/>
    <mergeCell ref="C14:F14"/>
    <mergeCell ref="C15:F15"/>
    <mergeCell ref="A31:F31"/>
    <mergeCell ref="A21:F21"/>
    <mergeCell ref="H21:K21"/>
    <mergeCell ref="A6:A7"/>
    <mergeCell ref="B6:F7"/>
    <mergeCell ref="D32:F32"/>
    <mergeCell ref="M4:N4"/>
    <mergeCell ref="D33:F33"/>
  </mergeCells>
  <dataValidations count="9">
    <dataValidation type="list" allowBlank="1" showInputMessage="1" showErrorMessage="1" sqref="E13 K5:K6 I5:I6 M32 D39:D50 J32:J43">
      <formula1>"Yes,No,-"</formula1>
    </dataValidation>
    <dataValidation type="list" allowBlank="1" showInputMessage="1" showErrorMessage="1" sqref="J15">
      <formula1>"Non-Elevator,Elevator"</formula1>
    </dataValidation>
    <dataValidation type="list" allowBlank="1" showInputMessage="1" showErrorMessage="1" sqref="L4">
      <formula1>"Moderate Rehab, Substantial Rehab, New Const &amp; Rehab,New Const,-"</formula1>
    </dataValidation>
    <dataValidation type="list" allowBlank="1" showInputMessage="1" showErrorMessage="1" sqref="J11:J12">
      <formula1>"Acq/Rehab, New Const &amp; Rehab,New Const,Conversion,-"</formula1>
    </dataValidation>
    <dataValidation type="list" allowBlank="1" showInputMessage="1" showErrorMessage="1" sqref="L5 J17">
      <formula1>"Occupied, Vacant,-"</formula1>
    </dataValidation>
    <dataValidation type="list" allowBlank="1" showInputMessage="1" showErrorMessage="1" sqref="L7 J19:J20">
      <formula1>"Occupied,Vacant, Partial Occ,-"</formula1>
    </dataValidation>
    <dataValidation type="list" allowBlank="1" showInputMessage="1" showErrorMessage="1" sqref="J10">
      <formula1>"Acquis, Acq/Rehab,-"</formula1>
    </dataValidation>
    <dataValidation type="list" allowBlank="1" showInputMessage="1" showErrorMessage="1" sqref="N19">
      <formula1>"1,2,3,4,5,6,7,8,9,10,11,12"</formula1>
    </dataValidation>
    <dataValidation type="list" allowBlank="1" showInputMessage="1" showErrorMessage="1" sqref="N5">
      <formula1>"Large Family,Special Needs, At-Risk, Seniors"</formula1>
    </dataValidation>
  </dataValidations>
  <printOptions/>
  <pageMargins left="0.6" right="0.62" top="0.75" bottom="0.42" header="0.3" footer="0.24"/>
  <pageSetup fitToHeight="1" fitToWidth="1" horizontalDpi="600" verticalDpi="600" orientation="landscape" scale="66"/>
  <headerFooter>
    <oddFooter>&amp;C&amp;"-,Regular"&amp;A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rgb="FF00B050"/>
    <pageSetUpPr fitToPage="1"/>
  </sheetPr>
  <dimension ref="A1:R42"/>
  <sheetViews>
    <sheetView zoomScalePageLayoutView="0" workbookViewId="0" topLeftCell="A7">
      <selection activeCell="D7" sqref="D7"/>
    </sheetView>
  </sheetViews>
  <sheetFormatPr defaultColWidth="8.69921875" defaultRowHeight="15"/>
  <cols>
    <col min="1" max="1" width="8.8984375" style="393" customWidth="1"/>
    <col min="2" max="2" width="15" style="393" customWidth="1"/>
    <col min="3" max="3" width="11.09765625" style="393" customWidth="1"/>
    <col min="4" max="4" width="13.09765625" style="393" customWidth="1"/>
    <col min="5" max="5" width="11.3984375" style="393" customWidth="1"/>
    <col min="6" max="6" width="10.8984375" style="393" customWidth="1"/>
    <col min="7" max="7" width="11" style="393" customWidth="1"/>
    <col min="8" max="8" width="10.69921875" style="393" customWidth="1"/>
    <col min="9" max="9" width="11.09765625" style="393" customWidth="1"/>
    <col min="10" max="10" width="10.8984375" style="393" customWidth="1"/>
    <col min="11" max="11" width="12.09765625" style="393" customWidth="1"/>
    <col min="12" max="12" width="11.59765625" style="393" customWidth="1"/>
    <col min="13" max="13" width="11.69921875" style="393" customWidth="1"/>
    <col min="14" max="14" width="9.8984375" style="393" customWidth="1"/>
    <col min="15" max="15" width="8.69921875" style="393" customWidth="1"/>
    <col min="16" max="16" width="6.296875" style="393" customWidth="1"/>
    <col min="17" max="16384" width="8.69921875" style="393" customWidth="1"/>
  </cols>
  <sheetData>
    <row r="1" ht="16.5" thickBot="1">
      <c r="A1" s="618"/>
    </row>
    <row r="2" spans="1:14" ht="21" customHeight="1" thickBot="1">
      <c r="A2" s="1032" t="s">
        <v>399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4"/>
    </row>
    <row r="3" spans="6:8" ht="5.25" customHeight="1">
      <c r="F3" s="427"/>
      <c r="H3" s="618"/>
    </row>
    <row r="4" spans="1:18" ht="21.75" customHeight="1" thickBot="1">
      <c r="A4" s="712" t="s">
        <v>197</v>
      </c>
      <c r="B4" s="713"/>
      <c r="C4" s="713">
        <f>'Project Info'!B4</f>
        <v>0</v>
      </c>
      <c r="R4" s="427"/>
    </row>
    <row r="5" spans="1:10" ht="15.75" customHeight="1">
      <c r="A5" s="714" t="s">
        <v>14</v>
      </c>
      <c r="B5" s="715"/>
      <c r="C5" s="715"/>
      <c r="D5" s="619"/>
      <c r="E5" s="619"/>
      <c r="F5" s="1041" t="s">
        <v>18</v>
      </c>
      <c r="G5" s="716"/>
      <c r="H5" s="427"/>
      <c r="I5" s="427"/>
      <c r="J5" s="427"/>
    </row>
    <row r="6" spans="1:9" ht="15.75" customHeight="1">
      <c r="A6" s="428"/>
      <c r="F6" s="1042"/>
      <c r="G6" s="628"/>
      <c r="H6" s="427"/>
      <c r="I6" s="427"/>
    </row>
    <row r="7" spans="1:15" ht="15.75" customHeight="1">
      <c r="A7" s="629" t="s">
        <v>19</v>
      </c>
      <c r="B7" s="717"/>
      <c r="C7" s="717"/>
      <c r="D7" s="324"/>
      <c r="E7" s="718" t="s">
        <v>153</v>
      </c>
      <c r="F7" s="1043"/>
      <c r="G7" s="628"/>
      <c r="H7" s="427"/>
      <c r="I7" s="427"/>
      <c r="O7" s="427"/>
    </row>
    <row r="8" spans="1:15" ht="15.75" customHeight="1">
      <c r="A8" s="629" t="s">
        <v>2</v>
      </c>
      <c r="B8" s="717"/>
      <c r="C8" s="717"/>
      <c r="D8" s="157"/>
      <c r="E8" s="325">
        <f>IF('Project Info'!$C$28=0,0,D8/'Project Info'!$C$28)</f>
        <v>0</v>
      </c>
      <c r="F8" s="71"/>
      <c r="G8" s="628"/>
      <c r="H8" s="427"/>
      <c r="I8" s="427"/>
      <c r="O8" s="427"/>
    </row>
    <row r="9" spans="1:9" ht="15.75" customHeight="1">
      <c r="A9" s="428" t="s">
        <v>237</v>
      </c>
      <c r="D9" s="157"/>
      <c r="E9" s="325">
        <f>IF('Project Info'!$C$28=0,0,D9/'Project Info'!$C$28)</f>
        <v>0</v>
      </c>
      <c r="F9" s="71"/>
      <c r="G9" s="628"/>
      <c r="H9" s="427"/>
      <c r="I9" s="427"/>
    </row>
    <row r="10" spans="1:9" ht="15.75" customHeight="1">
      <c r="A10" s="1035" t="s">
        <v>15</v>
      </c>
      <c r="B10" s="1036"/>
      <c r="C10" s="1037"/>
      <c r="D10" s="201">
        <f>'Uses of Funds'!D25</f>
        <v>0</v>
      </c>
      <c r="E10" s="287">
        <f>IF('Project Info'!$C$28=0,0,D10/'Project Info'!$C$28)</f>
        <v>0</v>
      </c>
      <c r="G10" s="628"/>
      <c r="H10" s="427"/>
      <c r="I10" s="427"/>
    </row>
    <row r="11" spans="1:9" ht="15.75" customHeight="1">
      <c r="A11" s="1038"/>
      <c r="B11" s="1039"/>
      <c r="C11" s="1040"/>
      <c r="D11" s="202"/>
      <c r="E11" s="203"/>
      <c r="G11" s="628"/>
      <c r="H11" s="427"/>
      <c r="I11" s="427"/>
    </row>
    <row r="12" spans="1:9" ht="46.5" customHeight="1">
      <c r="A12" s="1035" t="s">
        <v>238</v>
      </c>
      <c r="B12" s="1036"/>
      <c r="C12" s="1037"/>
      <c r="D12" s="326"/>
      <c r="G12" s="628"/>
      <c r="H12" s="427"/>
      <c r="I12" s="427"/>
    </row>
    <row r="13" spans="1:9" ht="15.75" customHeight="1">
      <c r="A13" s="1035" t="s">
        <v>16</v>
      </c>
      <c r="B13" s="1036"/>
      <c r="C13" s="1037"/>
      <c r="D13" s="1044"/>
      <c r="E13" s="1045"/>
      <c r="F13" s="1045"/>
      <c r="G13" s="1046"/>
      <c r="H13" s="427"/>
      <c r="I13" s="427"/>
    </row>
    <row r="14" spans="1:7" ht="50.25" customHeight="1">
      <c r="A14" s="1038"/>
      <c r="B14" s="1039"/>
      <c r="C14" s="1040"/>
      <c r="D14" s="1047"/>
      <c r="E14" s="1048"/>
      <c r="F14" s="1048"/>
      <c r="G14" s="1049"/>
    </row>
    <row r="15" spans="1:7" ht="15" customHeight="1">
      <c r="A15" s="1035" t="s">
        <v>17</v>
      </c>
      <c r="B15" s="1036"/>
      <c r="C15" s="1037"/>
      <c r="D15" s="1044"/>
      <c r="E15" s="1045"/>
      <c r="F15" s="1045"/>
      <c r="G15" s="1046"/>
    </row>
    <row r="16" spans="1:7" ht="50.25" customHeight="1">
      <c r="A16" s="1038"/>
      <c r="B16" s="1039"/>
      <c r="C16" s="1040"/>
      <c r="D16" s="1047"/>
      <c r="E16" s="1048"/>
      <c r="F16" s="1048"/>
      <c r="G16" s="1049"/>
    </row>
    <row r="17" spans="1:7" ht="15.75" customHeight="1" thickBot="1">
      <c r="A17" s="719"/>
      <c r="B17" s="720"/>
      <c r="C17" s="720"/>
      <c r="D17" s="204"/>
      <c r="E17" s="691"/>
      <c r="F17" s="691"/>
      <c r="G17" s="692"/>
    </row>
    <row r="18" spans="1:7" ht="15.75" customHeight="1" thickBot="1">
      <c r="A18" s="721"/>
      <c r="B18" s="722"/>
      <c r="C18" s="723"/>
      <c r="D18" s="722"/>
      <c r="E18" s="724"/>
      <c r="F18" s="725"/>
      <c r="G18" s="726"/>
    </row>
    <row r="19" spans="1:14" ht="18" customHeight="1">
      <c r="A19" s="1029" t="s">
        <v>175</v>
      </c>
      <c r="B19" s="1030"/>
      <c r="C19" s="1030"/>
      <c r="D19" s="1030"/>
      <c r="E19" s="1030"/>
      <c r="F19" s="1030"/>
      <c r="G19" s="1030"/>
      <c r="H19" s="1030"/>
      <c r="I19" s="1030"/>
      <c r="J19" s="1030"/>
      <c r="K19" s="1030"/>
      <c r="L19" s="1030"/>
      <c r="M19" s="1030"/>
      <c r="N19" s="1031"/>
    </row>
    <row r="20" spans="1:14" ht="18" customHeight="1">
      <c r="A20" s="428"/>
      <c r="C20" s="1052" t="s">
        <v>8</v>
      </c>
      <c r="D20" s="1053"/>
      <c r="E20" s="1059" t="s">
        <v>20</v>
      </c>
      <c r="F20" s="1060"/>
      <c r="G20" s="1060"/>
      <c r="H20" s="1060"/>
      <c r="I20" s="1060"/>
      <c r="J20" s="1060"/>
      <c r="K20" s="1060"/>
      <c r="L20" s="1061"/>
      <c r="M20" s="1052" t="s">
        <v>7</v>
      </c>
      <c r="N20" s="1054"/>
    </row>
    <row r="21" spans="1:14" ht="18" customHeight="1">
      <c r="A21" s="428"/>
      <c r="C21" s="1050" t="s">
        <v>72</v>
      </c>
      <c r="D21" s="1050" t="s">
        <v>73</v>
      </c>
      <c r="E21" s="1050" t="s">
        <v>308</v>
      </c>
      <c r="F21" s="1050" t="s">
        <v>311</v>
      </c>
      <c r="G21" s="1050" t="s">
        <v>309</v>
      </c>
      <c r="H21" s="1050" t="s">
        <v>312</v>
      </c>
      <c r="I21" s="1050" t="s">
        <v>310</v>
      </c>
      <c r="J21" s="1050" t="s">
        <v>313</v>
      </c>
      <c r="K21" s="1057" t="s">
        <v>9</v>
      </c>
      <c r="L21" s="1057" t="s">
        <v>401</v>
      </c>
      <c r="M21" s="1050" t="s">
        <v>72</v>
      </c>
      <c r="N21" s="1055" t="s">
        <v>153</v>
      </c>
    </row>
    <row r="22" spans="1:14" ht="18" customHeight="1">
      <c r="A22" s="662"/>
      <c r="C22" s="1051"/>
      <c r="D22" s="1051"/>
      <c r="E22" s="1051"/>
      <c r="F22" s="1051"/>
      <c r="G22" s="1051"/>
      <c r="H22" s="1051"/>
      <c r="I22" s="1051"/>
      <c r="J22" s="1051"/>
      <c r="K22" s="1058"/>
      <c r="L22" s="1058"/>
      <c r="M22" s="1051"/>
      <c r="N22" s="1056"/>
    </row>
    <row r="23" spans="1:14" ht="18" customHeight="1">
      <c r="A23" s="662" t="s">
        <v>179</v>
      </c>
      <c r="C23" s="205"/>
      <c r="D23" s="205"/>
      <c r="E23" s="152"/>
      <c r="F23" s="205"/>
      <c r="G23" s="152"/>
      <c r="H23" s="727"/>
      <c r="I23" s="152"/>
      <c r="J23" s="206"/>
      <c r="K23" s="207"/>
      <c r="L23" s="206"/>
      <c r="M23" s="152"/>
      <c r="N23" s="208"/>
    </row>
    <row r="24" spans="1:14" ht="18" customHeight="1">
      <c r="A24" s="662"/>
      <c r="C24" s="205"/>
      <c r="D24" s="205"/>
      <c r="E24" s="152"/>
      <c r="F24" s="205"/>
      <c r="G24" s="152"/>
      <c r="H24" s="205"/>
      <c r="I24" s="152"/>
      <c r="J24" s="205"/>
      <c r="K24" s="207"/>
      <c r="L24" s="206"/>
      <c r="M24" s="152"/>
      <c r="N24" s="209"/>
    </row>
    <row r="25" spans="1:14" ht="18" customHeight="1">
      <c r="A25" s="662" t="s">
        <v>74</v>
      </c>
      <c r="C25" s="210">
        <f>'Stabilized Ops &amp; Debt'!E17</f>
        <v>0</v>
      </c>
      <c r="D25" s="206">
        <f>IF('Project Info'!$C$28=0,0,C25/'Project Info'!$C$28)</f>
        <v>0</v>
      </c>
      <c r="E25" s="213">
        <v>0</v>
      </c>
      <c r="F25" s="206">
        <f>IF('Project Info'!$C$28=0,0,E25/'Project Info'!$C$28)</f>
        <v>0</v>
      </c>
      <c r="G25" s="213">
        <v>0</v>
      </c>
      <c r="H25" s="206">
        <f>IF('Project Info'!$C$28=0,0,G25/'Project Info'!$C$28)</f>
        <v>0</v>
      </c>
      <c r="I25" s="213">
        <v>0</v>
      </c>
      <c r="J25" s="206">
        <f>IF('Project Info'!$C$28=0,0,I25/'Project Info'!$C$28)</f>
        <v>0</v>
      </c>
      <c r="K25" s="206">
        <f>IF('Project Info'!$C$28=0,0,AVERAGE(E25,G25,I25))</f>
        <v>0</v>
      </c>
      <c r="L25" s="206">
        <f>IF('Project Info'!$C$28=0,0,K25/'Project Info'!$C$28)</f>
        <v>0</v>
      </c>
      <c r="M25" s="213">
        <v>0</v>
      </c>
      <c r="N25" s="208">
        <f>IF('Project Info'!$C$28=0,0,M25/'Project Info'!$C$28)</f>
        <v>0</v>
      </c>
    </row>
    <row r="26" spans="1:14" ht="18" customHeight="1">
      <c r="A26" s="662" t="s">
        <v>64</v>
      </c>
      <c r="C26" s="210">
        <f>'Stabilized Ops &amp; Debt'!E18</f>
        <v>0</v>
      </c>
      <c r="D26" s="206">
        <f>IF('Project Info'!$C$28=0,0,C26/'Project Info'!$C$28)</f>
        <v>0</v>
      </c>
      <c r="E26" s="151">
        <v>0</v>
      </c>
      <c r="F26" s="206">
        <f>IF('Project Info'!$C$28=0,0,E26/'Project Info'!$C$28)</f>
        <v>0</v>
      </c>
      <c r="G26" s="151">
        <v>0</v>
      </c>
      <c r="H26" s="206">
        <f>IF('Project Info'!$C$28=0,0,G26/'Project Info'!$C$28)</f>
        <v>0</v>
      </c>
      <c r="I26" s="151">
        <v>0</v>
      </c>
      <c r="J26" s="206">
        <f>IF('Project Info'!$C$28=0,0,I26/'Project Info'!$C$28)</f>
        <v>0</v>
      </c>
      <c r="K26" s="206">
        <f>IF('Project Info'!$C$28=0,0,AVERAGE(E26,G26,I26))</f>
        <v>0</v>
      </c>
      <c r="L26" s="206">
        <f>IF('Project Info'!$C$28=0,0,K26/'Project Info'!$C$28)</f>
        <v>0</v>
      </c>
      <c r="M26" s="151">
        <v>0</v>
      </c>
      <c r="N26" s="208">
        <f>IF('Project Info'!$C$28=0,0,M26/'Project Info'!$C$28)</f>
        <v>0</v>
      </c>
    </row>
    <row r="27" spans="1:14" ht="18" customHeight="1">
      <c r="A27" s="662" t="s">
        <v>76</v>
      </c>
      <c r="C27" s="210">
        <f>'Stabilized Ops &amp; Debt'!E19</f>
        <v>0</v>
      </c>
      <c r="D27" s="206">
        <f>IF('Project Info'!$C$28=0,0,C27/'Project Info'!$C$28)</f>
        <v>0</v>
      </c>
      <c r="E27" s="213">
        <v>0</v>
      </c>
      <c r="F27" s="206">
        <f>IF('Project Info'!$C$28=0,0,E27/'Project Info'!$C$28)</f>
        <v>0</v>
      </c>
      <c r="G27" s="213">
        <v>0</v>
      </c>
      <c r="H27" s="206">
        <f>IF('Project Info'!$C$28=0,0,G27/'Project Info'!$C$28)</f>
        <v>0</v>
      </c>
      <c r="I27" s="213">
        <v>0</v>
      </c>
      <c r="J27" s="206">
        <f>IF('Project Info'!$C$28=0,0,I27/'Project Info'!$C$28)</f>
        <v>0</v>
      </c>
      <c r="K27" s="206">
        <f>IF('Project Info'!$C$28=0,0,AVERAGE(E27,G27,I27))</f>
        <v>0</v>
      </c>
      <c r="L27" s="206">
        <f>IF('Project Info'!$C$28=0,0,K27/'Project Info'!$C$28)</f>
        <v>0</v>
      </c>
      <c r="M27" s="213">
        <v>0</v>
      </c>
      <c r="N27" s="208">
        <f>IF('Project Info'!$C$28=0,0,M27/'Project Info'!$C$28)</f>
        <v>0</v>
      </c>
    </row>
    <row r="28" spans="1:14" ht="18" customHeight="1">
      <c r="A28" s="662" t="s">
        <v>306</v>
      </c>
      <c r="C28" s="210">
        <f>'Stabilized Ops &amp; Debt'!E20</f>
        <v>0</v>
      </c>
      <c r="D28" s="206">
        <f>IF('Project Info'!$C$28=0,0,C28/'Project Info'!$C$28)</f>
        <v>0</v>
      </c>
      <c r="E28" s="213">
        <v>0</v>
      </c>
      <c r="F28" s="206">
        <f>IF('Project Info'!$C$28=0,0,E28/'Project Info'!$C$28)</f>
        <v>0</v>
      </c>
      <c r="G28" s="213">
        <v>0</v>
      </c>
      <c r="H28" s="206">
        <f>IF('Project Info'!$C$28=0,0,G28/'Project Info'!$C$28)</f>
        <v>0</v>
      </c>
      <c r="I28" s="213">
        <v>0</v>
      </c>
      <c r="J28" s="206">
        <f>IF('Project Info'!$C$28=0,0,I28/'Project Info'!$C$28)</f>
        <v>0</v>
      </c>
      <c r="K28" s="206">
        <f>IF('Project Info'!$C$28=0,0,AVERAGE(E28,G28,I28))</f>
        <v>0</v>
      </c>
      <c r="L28" s="206">
        <f>IF('Project Info'!$C$28=0,0,K28/'Project Info'!$C$28)</f>
        <v>0</v>
      </c>
      <c r="M28" s="213">
        <v>0</v>
      </c>
      <c r="N28" s="208">
        <f>IF('Project Info'!$C$28=0,0,M28/'Project Info'!$C$28)</f>
        <v>0</v>
      </c>
    </row>
    <row r="29" spans="1:14" ht="18" customHeight="1">
      <c r="A29" s="662" t="s">
        <v>75</v>
      </c>
      <c r="C29" s="210">
        <f>'Stabilized Ops &amp; Debt'!E21</f>
        <v>0</v>
      </c>
      <c r="D29" s="206">
        <f>IF('Project Info'!$C$28=0,0,C29/'Project Info'!$C$28)</f>
        <v>0</v>
      </c>
      <c r="E29" s="213">
        <v>0</v>
      </c>
      <c r="F29" s="206">
        <f>IF('Project Info'!$C$28=0,0,E29/'Project Info'!$C$28)</f>
        <v>0</v>
      </c>
      <c r="G29" s="213">
        <v>0</v>
      </c>
      <c r="H29" s="206">
        <f>IF('Project Info'!$C$28=0,0,G29/'Project Info'!$C$28)</f>
        <v>0</v>
      </c>
      <c r="I29" s="213">
        <v>0</v>
      </c>
      <c r="J29" s="206">
        <f>IF('Project Info'!$C$28=0,0,I29/'Project Info'!$C$28)</f>
        <v>0</v>
      </c>
      <c r="K29" s="206">
        <f>IF('Project Info'!$C$28=0,0,AVERAGE(E29,G29,I29))</f>
        <v>0</v>
      </c>
      <c r="L29" s="206">
        <f>IF('Project Info'!$C$28=0,0,K29/'Project Info'!$C$28)</f>
        <v>0</v>
      </c>
      <c r="M29" s="213">
        <v>0</v>
      </c>
      <c r="N29" s="208">
        <f>IF('Project Info'!$C$28=0,0,M29/'Project Info'!$C$28)</f>
        <v>0</v>
      </c>
    </row>
    <row r="30" spans="1:14" ht="18" customHeight="1">
      <c r="A30" s="662" t="s">
        <v>114</v>
      </c>
      <c r="C30" s="210">
        <f>'Stabilized Ops &amp; Debt'!E22</f>
        <v>0</v>
      </c>
      <c r="D30" s="206">
        <f>IF('Project Info'!$C$28=0,0,C30/'Project Info'!$C$28)</f>
        <v>0</v>
      </c>
      <c r="E30" s="213">
        <v>0</v>
      </c>
      <c r="F30" s="206">
        <f>IF('Project Info'!$C$28=0,0,E30/'Project Info'!$C$28)</f>
        <v>0</v>
      </c>
      <c r="G30" s="213">
        <v>0</v>
      </c>
      <c r="H30" s="206">
        <f>IF('Project Info'!$C$28=0,0,G30/'Project Info'!$C$28)</f>
        <v>0</v>
      </c>
      <c r="I30" s="213">
        <v>0</v>
      </c>
      <c r="J30" s="206">
        <f>IF('Project Info'!$C$28=0,0,I30/'Project Info'!$C$28)</f>
        <v>0</v>
      </c>
      <c r="K30" s="206">
        <f>IF('Project Info'!$C$28=0,0,AVERAGE(E30,G30,I30))</f>
        <v>0</v>
      </c>
      <c r="L30" s="206">
        <f>IF('Project Info'!$C$28=0,0,K30/'Project Info'!$C$28)</f>
        <v>0</v>
      </c>
      <c r="M30" s="213">
        <v>0</v>
      </c>
      <c r="N30" s="208">
        <f>IF('Project Info'!$C$28=0,0,M30/'Project Info'!$C$28)</f>
        <v>0</v>
      </c>
    </row>
    <row r="31" spans="1:14" ht="18" customHeight="1">
      <c r="A31" s="662" t="s">
        <v>184</v>
      </c>
      <c r="C31" s="210">
        <f>'Stabilized Ops &amp; Debt'!E23</f>
        <v>0</v>
      </c>
      <c r="D31" s="206">
        <f>IF('Project Info'!$C$28=0,0,C31/'Project Info'!$C$28)</f>
        <v>0</v>
      </c>
      <c r="E31" s="213">
        <v>0</v>
      </c>
      <c r="F31" s="206">
        <f>IF('Project Info'!$C$28=0,0,E31/'Project Info'!$C$28)</f>
        <v>0</v>
      </c>
      <c r="G31" s="213">
        <v>0</v>
      </c>
      <c r="H31" s="206">
        <f>IF('Project Info'!$C$28=0,0,G31/'Project Info'!$C$28)</f>
        <v>0</v>
      </c>
      <c r="I31" s="213">
        <v>0</v>
      </c>
      <c r="J31" s="206">
        <f>IF('Project Info'!$C$28=0,0,I31/'Project Info'!$C$28)</f>
        <v>0</v>
      </c>
      <c r="K31" s="206">
        <f>IF('Project Info'!$C$28=0,0,AVERAGE(E31,G31,I31))</f>
        <v>0</v>
      </c>
      <c r="L31" s="206">
        <f>IF('Project Info'!$C$28=0,0,K31/'Project Info'!$C$28)</f>
        <v>0</v>
      </c>
      <c r="M31" s="213">
        <v>0</v>
      </c>
      <c r="N31" s="208">
        <f>IF('Project Info'!$C$28=0,0,M31/'Project Info'!$C$28)</f>
        <v>0</v>
      </c>
    </row>
    <row r="32" spans="1:14" ht="18" customHeight="1">
      <c r="A32" s="662" t="s">
        <v>66</v>
      </c>
      <c r="C32" s="210">
        <f>'Stabilized Ops &amp; Debt'!E24</f>
        <v>0</v>
      </c>
      <c r="D32" s="206">
        <f>IF('Project Info'!$C$28=0,0,C32/'Project Info'!$C$28)</f>
        <v>0</v>
      </c>
      <c r="E32" s="213">
        <v>0</v>
      </c>
      <c r="F32" s="206">
        <f>IF('Project Info'!$C$28=0,0,E32/'Project Info'!$C$28)</f>
        <v>0</v>
      </c>
      <c r="G32" s="213">
        <v>0</v>
      </c>
      <c r="H32" s="206">
        <f>IF('Project Info'!$C$28=0,0,G32/'Project Info'!$C$28)</f>
        <v>0</v>
      </c>
      <c r="I32" s="213">
        <v>0</v>
      </c>
      <c r="J32" s="206">
        <f>IF('Project Info'!$C$28=0,0,I32/'Project Info'!$C$28)</f>
        <v>0</v>
      </c>
      <c r="K32" s="206">
        <f>IF('Project Info'!$C$28=0,0,AVERAGE(E32,G32,I32))</f>
        <v>0</v>
      </c>
      <c r="L32" s="206">
        <f>IF('Project Info'!$C$28=0,0,K32/'Project Info'!$C$28)</f>
        <v>0</v>
      </c>
      <c r="M32" s="213">
        <v>0</v>
      </c>
      <c r="N32" s="208">
        <f>IF('Project Info'!$C$28=0,0,M32/'Project Info'!$C$28)</f>
        <v>0</v>
      </c>
    </row>
    <row r="33" spans="1:14" ht="18" customHeight="1">
      <c r="A33" s="662" t="s">
        <v>307</v>
      </c>
      <c r="B33" s="476"/>
      <c r="C33" s="210">
        <f>'Stabilized Ops &amp; Debt'!E25</f>
        <v>0</v>
      </c>
      <c r="D33" s="206">
        <f>IF('Project Info'!$C$28=0,0,C33/'Project Info'!$C$28)</f>
        <v>0</v>
      </c>
      <c r="E33" s="213">
        <f>SUM(E23:E32)</f>
        <v>0</v>
      </c>
      <c r="F33" s="206">
        <f>IF('Project Info'!$C$28=0,0,E33/'Project Info'!$C$28)</f>
        <v>0</v>
      </c>
      <c r="G33" s="213">
        <f>SUM(G23:G32)</f>
        <v>0</v>
      </c>
      <c r="H33" s="206">
        <f>IF('Project Info'!$C$28=0,0,G33/'Project Info'!$C$28)</f>
        <v>0</v>
      </c>
      <c r="I33" s="213">
        <f>SUM(I23:I32)</f>
        <v>0</v>
      </c>
      <c r="J33" s="206">
        <f>IF('Project Info'!$C$28=0,0,I33/'Project Info'!$C$28)</f>
        <v>0</v>
      </c>
      <c r="K33" s="206">
        <f>IF('Project Info'!$C$28=0,0,AVERAGE(E33,G33,I33))</f>
        <v>0</v>
      </c>
      <c r="L33" s="206">
        <f>IF('Project Info'!$C$28=0,0,K33/'Project Info'!$C$28)</f>
        <v>0</v>
      </c>
      <c r="M33" s="214">
        <v>0</v>
      </c>
      <c r="N33" s="208">
        <f>IF('Project Info'!$C$28=0,0,M33/'Project Info'!$C$28)</f>
        <v>0</v>
      </c>
    </row>
    <row r="34" spans="1:14" ht="18" customHeight="1">
      <c r="A34" s="662" t="s">
        <v>289</v>
      </c>
      <c r="B34" s="476"/>
      <c r="C34" s="210">
        <f>'Stabilized Ops &amp; Debt'!E26</f>
        <v>0</v>
      </c>
      <c r="D34" s="206">
        <f>IF('Project Info'!$C$28=0,0,C34/'Project Info'!$C$28)</f>
        <v>0</v>
      </c>
      <c r="E34" s="213">
        <v>0</v>
      </c>
      <c r="F34" s="206">
        <f>IF('Project Info'!$C$28=0,0,E34/'Project Info'!$C$28)</f>
        <v>0</v>
      </c>
      <c r="G34" s="213">
        <v>0</v>
      </c>
      <c r="H34" s="206">
        <f>IF('Project Info'!$C$28=0,0,G34/'Project Info'!$C$28)</f>
        <v>0</v>
      </c>
      <c r="I34" s="213">
        <v>0</v>
      </c>
      <c r="J34" s="206">
        <f>IF('Project Info'!$C$28=0,0,I34/'Project Info'!$C$28)</f>
        <v>0</v>
      </c>
      <c r="K34" s="206">
        <f>IF('Project Info'!$C$28=0,0,AVERAGE(E34,G34,I34))</f>
        <v>0</v>
      </c>
      <c r="L34" s="206">
        <f>IF('Project Info'!$C$28=0,0,K34/'Project Info'!$C$28)</f>
        <v>0</v>
      </c>
      <c r="M34" s="213">
        <v>0</v>
      </c>
      <c r="N34" s="208">
        <f>IF('Project Info'!$C$28=0,0,M34/'Project Info'!$C$28)</f>
        <v>0</v>
      </c>
    </row>
    <row r="35" spans="1:14" ht="18" customHeight="1">
      <c r="A35" s="662" t="s">
        <v>352</v>
      </c>
      <c r="B35" s="476"/>
      <c r="C35" s="210">
        <f>'Stabilized Ops &amp; Debt'!E27</f>
        <v>0</v>
      </c>
      <c r="D35" s="206">
        <f>IF('Project Info'!$C$28=0,0,C35/'Project Info'!$C$28)</f>
        <v>0</v>
      </c>
      <c r="E35" s="213">
        <v>0</v>
      </c>
      <c r="F35" s="206">
        <f>IF('Project Info'!$C$28=0,0,E35/'Project Info'!$C$28)</f>
        <v>0</v>
      </c>
      <c r="G35" s="213">
        <v>0</v>
      </c>
      <c r="H35" s="206">
        <f>IF('Project Info'!$C$28=0,0,G35/'Project Info'!$C$28)</f>
        <v>0</v>
      </c>
      <c r="I35" s="213">
        <v>0</v>
      </c>
      <c r="J35" s="206">
        <f>IF('Project Info'!$C$28=0,0,I35/'Project Info'!$C$28)</f>
        <v>0</v>
      </c>
      <c r="K35" s="206">
        <f>IF('Project Info'!$C$28=0,0,AVERAGE(E35,G35,I35))</f>
        <v>0</v>
      </c>
      <c r="L35" s="206">
        <f>IF('Project Info'!$C$28=0,0,K35/'Project Info'!$C$28)</f>
        <v>0</v>
      </c>
      <c r="M35" s="213">
        <v>0</v>
      </c>
      <c r="N35" s="208">
        <f>IF('Project Info'!$C$28=0,0,M35/'Project Info'!$C$28)</f>
        <v>0</v>
      </c>
    </row>
    <row r="36" spans="1:14" ht="18" customHeight="1">
      <c r="A36" s="662" t="s">
        <v>351</v>
      </c>
      <c r="B36" s="476"/>
      <c r="C36" s="210">
        <f>'Stabilized Ops &amp; Debt'!E28</f>
        <v>0</v>
      </c>
      <c r="D36" s="206">
        <f>IF('Project Info'!$C$28=0,0,C36/'Project Info'!$C$28)</f>
        <v>0</v>
      </c>
      <c r="E36" s="213">
        <v>0</v>
      </c>
      <c r="F36" s="206">
        <f>IF('Project Info'!$C$28=0,0,E36/'Project Info'!$C$28)</f>
        <v>0</v>
      </c>
      <c r="G36" s="213">
        <v>0</v>
      </c>
      <c r="H36" s="206">
        <f>IF('Project Info'!$C$28=0,0,G36/'Project Info'!$C$28)</f>
        <v>0</v>
      </c>
      <c r="I36" s="213">
        <v>0</v>
      </c>
      <c r="J36" s="206">
        <f>IF('Project Info'!$C$28=0,0,I36/'Project Info'!$C$28)</f>
        <v>0</v>
      </c>
      <c r="K36" s="206">
        <f>IF('Project Info'!$C$28=0,0,AVERAGE(E36,G36,I36))</f>
        <v>0</v>
      </c>
      <c r="L36" s="206">
        <f>IF('Project Info'!$C$28=0,0,K36/'Project Info'!$C$28)</f>
        <v>0</v>
      </c>
      <c r="M36" s="213">
        <v>0</v>
      </c>
      <c r="N36" s="208">
        <f>IF('Project Info'!$C$28=0,0,M36/'Project Info'!$C$28)</f>
        <v>0</v>
      </c>
    </row>
    <row r="37" spans="1:14" ht="18" customHeight="1">
      <c r="A37" s="662" t="s">
        <v>314</v>
      </c>
      <c r="C37" s="210">
        <f>'Stabilized Ops &amp; Debt'!E29</f>
        <v>0</v>
      </c>
      <c r="D37" s="206">
        <f>IF('Project Info'!$C$28=0,0,C37/'Project Info'!$C$28)</f>
        <v>0</v>
      </c>
      <c r="E37" s="211">
        <f>+E35+E32+E30+E29+E28+E27+E25+E26</f>
        <v>0</v>
      </c>
      <c r="F37" s="206">
        <f>IF('Project Info'!$C$28=0,0,E37/'Project Info'!$C$28)</f>
        <v>0</v>
      </c>
      <c r="G37" s="211">
        <f>+G35+G32+G30+G29+G28+G27+G25+G26</f>
        <v>0</v>
      </c>
      <c r="H37" s="206">
        <f>IF('Project Info'!$C$28=0,0,G37/'Project Info'!$C$28)</f>
        <v>0</v>
      </c>
      <c r="I37" s="211">
        <f>+I35+I32+I30+I29+I28+I27+I25+I26</f>
        <v>0</v>
      </c>
      <c r="J37" s="206">
        <f>IF('Project Info'!$C$28=0,0,I37/'Project Info'!$C$28)</f>
        <v>0</v>
      </c>
      <c r="K37" s="206">
        <f>IF('Project Info'!$C$28=0,0,AVERAGE(E37,G37,I37))</f>
        <v>0</v>
      </c>
      <c r="L37" s="206">
        <f>IF('Project Info'!$C$28=0,0,K37/'Project Info'!$C$28)</f>
        <v>0</v>
      </c>
      <c r="M37" s="212">
        <f>+M35+M32+M30+M29+M28+M27+M25+M26</f>
        <v>0</v>
      </c>
      <c r="N37" s="208">
        <f>IF('Project Info'!$C$28=0,0,M37/'Project Info'!$C$28)</f>
        <v>0</v>
      </c>
    </row>
    <row r="38" spans="1:14" ht="18" customHeight="1" thickBot="1">
      <c r="A38" s="644"/>
      <c r="B38" s="691"/>
      <c r="C38" s="691"/>
      <c r="D38" s="691"/>
      <c r="E38" s="691"/>
      <c r="F38" s="691"/>
      <c r="G38" s="691"/>
      <c r="H38" s="691"/>
      <c r="I38" s="691"/>
      <c r="J38" s="691"/>
      <c r="K38" s="691"/>
      <c r="L38" s="691"/>
      <c r="M38" s="691"/>
      <c r="N38" s="692"/>
    </row>
    <row r="39" ht="15">
      <c r="N39" s="619"/>
    </row>
    <row r="42" ht="15">
      <c r="E42" s="728"/>
    </row>
  </sheetData>
  <sheetProtection sheet="1" objects="1" scenarios="1" selectLockedCells="1"/>
  <mergeCells count="24">
    <mergeCell ref="G21:G22"/>
    <mergeCell ref="C20:D20"/>
    <mergeCell ref="M20:N20"/>
    <mergeCell ref="C21:C22"/>
    <mergeCell ref="D21:D22"/>
    <mergeCell ref="E21:E22"/>
    <mergeCell ref="F21:F22"/>
    <mergeCell ref="N21:N22"/>
    <mergeCell ref="H21:H22"/>
    <mergeCell ref="I21:I22"/>
    <mergeCell ref="J21:J22"/>
    <mergeCell ref="K21:K22"/>
    <mergeCell ref="L21:L22"/>
    <mergeCell ref="M21:M22"/>
    <mergeCell ref="E20:L20"/>
    <mergeCell ref="A19:N19"/>
    <mergeCell ref="A2:N2"/>
    <mergeCell ref="A10:C11"/>
    <mergeCell ref="A13:C14"/>
    <mergeCell ref="A15:C16"/>
    <mergeCell ref="F5:F7"/>
    <mergeCell ref="D13:G14"/>
    <mergeCell ref="D15:G16"/>
    <mergeCell ref="A12:C12"/>
  </mergeCells>
  <dataValidations count="1">
    <dataValidation type="list" allowBlank="1" showInputMessage="1" showErrorMessage="1" sqref="F8:F9">
      <formula1>"Yes,No,In Part,-"</formula1>
    </dataValidation>
  </dataValidations>
  <printOptions horizontalCentered="1"/>
  <pageMargins left="1" right="0.62" top="0.75" bottom="0.42" header="0.3" footer="0.24"/>
  <pageSetup fitToHeight="1" fitToWidth="1" horizontalDpi="600" verticalDpi="600" orientation="landscape" scale="62"/>
  <headerFooter>
    <oddFooter>&amp;C&amp;"-,Regular"&amp;A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89"/>
  <sheetViews>
    <sheetView zoomScalePageLayoutView="0" workbookViewId="0" topLeftCell="A55">
      <selection activeCell="A82" activeCellId="1" sqref="D81 A82:D83"/>
    </sheetView>
  </sheetViews>
  <sheetFormatPr defaultColWidth="12.3984375" defaultRowHeight="15" customHeight="1"/>
  <cols>
    <col min="1" max="2" width="7.59765625" style="729" customWidth="1"/>
    <col min="3" max="3" width="18.3984375" style="729" customWidth="1"/>
    <col min="4" max="13" width="9.59765625" style="729" customWidth="1"/>
    <col min="14" max="14" width="11.69921875" style="729" customWidth="1"/>
    <col min="15" max="17" width="7.59765625" style="729" customWidth="1"/>
    <col min="18" max="16384" width="12.3984375" style="729" customWidth="1"/>
  </cols>
  <sheetData>
    <row r="1" spans="1:14" ht="18.75">
      <c r="A1" s="1070" t="s">
        <v>394</v>
      </c>
      <c r="B1" s="1071"/>
      <c r="C1" s="1072"/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3"/>
    </row>
    <row r="2" spans="1:14" ht="15.75" thickBot="1">
      <c r="A2" s="1074" t="s">
        <v>116</v>
      </c>
      <c r="B2" s="1075"/>
      <c r="C2" s="730">
        <f>'Project Info'!B4</f>
        <v>0</v>
      </c>
      <c r="D2" s="731"/>
      <c r="E2" s="731"/>
      <c r="F2" s="732"/>
      <c r="G2" s="733"/>
      <c r="H2" s="733"/>
      <c r="I2" s="733"/>
      <c r="J2" s="733"/>
      <c r="K2" s="733"/>
      <c r="L2" s="734"/>
      <c r="M2" s="735"/>
      <c r="N2" s="736"/>
    </row>
    <row r="3" spans="1:14" ht="15.75" customHeight="1" thickBot="1">
      <c r="A3" s="1079" t="s">
        <v>46</v>
      </c>
      <c r="B3" s="1080"/>
      <c r="C3" s="737">
        <f>Rents!D39</f>
        <v>0</v>
      </c>
      <c r="D3" s="738"/>
      <c r="E3" s="1076" t="s">
        <v>315</v>
      </c>
      <c r="F3" s="1077"/>
      <c r="G3" s="1077"/>
      <c r="H3" s="1077"/>
      <c r="I3" s="1077"/>
      <c r="J3" s="1077"/>
      <c r="K3" s="1077"/>
      <c r="L3" s="1077"/>
      <c r="M3" s="1078"/>
      <c r="N3" s="739"/>
    </row>
    <row r="4" spans="1:14" ht="41.25" customHeight="1">
      <c r="A4" s="740" t="s">
        <v>316</v>
      </c>
      <c r="B4" s="740"/>
      <c r="C4" s="350" t="s">
        <v>146</v>
      </c>
      <c r="D4" s="1087" t="s">
        <v>194</v>
      </c>
      <c r="E4" s="1081" t="s">
        <v>469</v>
      </c>
      <c r="F4" s="1081" t="s">
        <v>468</v>
      </c>
      <c r="G4" s="1083" t="s">
        <v>471</v>
      </c>
      <c r="H4" s="1083" t="s">
        <v>471</v>
      </c>
      <c r="I4" s="1083" t="s">
        <v>471</v>
      </c>
      <c r="J4" s="1083" t="s">
        <v>471</v>
      </c>
      <c r="K4" s="1083" t="s">
        <v>471</v>
      </c>
      <c r="L4" s="1083" t="s">
        <v>471</v>
      </c>
      <c r="M4" s="1083" t="s">
        <v>471</v>
      </c>
      <c r="N4" s="1068" t="s">
        <v>454</v>
      </c>
    </row>
    <row r="5" spans="1:14" ht="41.25" customHeight="1" thickBot="1">
      <c r="A5" s="741" t="s">
        <v>317</v>
      </c>
      <c r="B5" s="741"/>
      <c r="C5" s="363" t="s">
        <v>147</v>
      </c>
      <c r="D5" s="1088"/>
      <c r="E5" s="1082"/>
      <c r="F5" s="1082"/>
      <c r="G5" s="1084"/>
      <c r="H5" s="1084"/>
      <c r="I5" s="1084"/>
      <c r="J5" s="1084"/>
      <c r="K5" s="1084"/>
      <c r="L5" s="1084"/>
      <c r="M5" s="1084"/>
      <c r="N5" s="1069"/>
    </row>
    <row r="6" spans="1:17" ht="24" customHeight="1" thickBot="1">
      <c r="A6" s="742" t="s">
        <v>432</v>
      </c>
      <c r="B6" s="743"/>
      <c r="C6" s="744"/>
      <c r="D6" s="745"/>
      <c r="E6" s="364"/>
      <c r="F6" s="365"/>
      <c r="G6" s="365"/>
      <c r="H6" s="365"/>
      <c r="I6" s="365"/>
      <c r="J6" s="365"/>
      <c r="K6" s="365"/>
      <c r="L6" s="365"/>
      <c r="M6" s="366"/>
      <c r="N6" s="746"/>
      <c r="Q6" s="747"/>
    </row>
    <row r="7" spans="1:14" ht="15">
      <c r="A7" s="1089" t="s">
        <v>472</v>
      </c>
      <c r="B7" s="1090"/>
      <c r="C7" s="1090"/>
      <c r="D7" s="748"/>
      <c r="E7" s="749"/>
      <c r="F7" s="750"/>
      <c r="G7" s="750"/>
      <c r="H7" s="750"/>
      <c r="I7" s="750"/>
      <c r="J7" s="750"/>
      <c r="K7" s="750"/>
      <c r="L7" s="750"/>
      <c r="M7" s="751"/>
      <c r="N7" s="752"/>
    </row>
    <row r="8" spans="1:14" ht="15">
      <c r="A8" s="1091" t="s">
        <v>318</v>
      </c>
      <c r="B8" s="1092"/>
      <c r="C8" s="1092"/>
      <c r="D8" s="351"/>
      <c r="E8" s="330"/>
      <c r="F8" s="328"/>
      <c r="G8" s="328"/>
      <c r="H8" s="328"/>
      <c r="I8" s="328"/>
      <c r="J8" s="328"/>
      <c r="K8" s="328"/>
      <c r="L8" s="328"/>
      <c r="M8" s="329"/>
      <c r="N8" s="746">
        <f>D8-SUM(E8:M8)</f>
        <v>0</v>
      </c>
    </row>
    <row r="9" spans="1:14" ht="15">
      <c r="A9" s="1085" t="s">
        <v>319</v>
      </c>
      <c r="B9" s="1086"/>
      <c r="C9" s="1086"/>
      <c r="D9" s="351"/>
      <c r="E9" s="327"/>
      <c r="F9" s="339"/>
      <c r="G9" s="339"/>
      <c r="H9" s="339"/>
      <c r="I9" s="339"/>
      <c r="J9" s="339"/>
      <c r="K9" s="339"/>
      <c r="L9" s="339"/>
      <c r="M9" s="345"/>
      <c r="N9" s="746">
        <f aca="true" t="shared" si="0" ref="N9:N14">+D9-SUM(E9:M9)</f>
        <v>0</v>
      </c>
    </row>
    <row r="10" spans="1:14" ht="15">
      <c r="A10" s="1085" t="s">
        <v>320</v>
      </c>
      <c r="B10" s="1086"/>
      <c r="C10" s="1086"/>
      <c r="D10" s="351"/>
      <c r="E10" s="327"/>
      <c r="F10" s="339"/>
      <c r="G10" s="339"/>
      <c r="H10" s="339"/>
      <c r="I10" s="339"/>
      <c r="J10" s="339"/>
      <c r="K10" s="339"/>
      <c r="L10" s="339"/>
      <c r="M10" s="345"/>
      <c r="N10" s="746">
        <f t="shared" si="0"/>
        <v>0</v>
      </c>
    </row>
    <row r="11" spans="1:14" ht="15">
      <c r="A11" s="1093" t="s">
        <v>321</v>
      </c>
      <c r="B11" s="1086"/>
      <c r="C11" s="1086"/>
      <c r="D11" s="753">
        <f>SUM(D8:D10)</f>
        <v>0</v>
      </c>
      <c r="E11" s="754">
        <f aca="true" t="shared" si="1" ref="E11:M11">SUM(E8:E10)</f>
        <v>0</v>
      </c>
      <c r="F11" s="754">
        <f t="shared" si="1"/>
        <v>0</v>
      </c>
      <c r="G11" s="754">
        <f t="shared" si="1"/>
        <v>0</v>
      </c>
      <c r="H11" s="754">
        <f t="shared" si="1"/>
        <v>0</v>
      </c>
      <c r="I11" s="754">
        <f t="shared" si="1"/>
        <v>0</v>
      </c>
      <c r="J11" s="754">
        <f t="shared" si="1"/>
        <v>0</v>
      </c>
      <c r="K11" s="754">
        <f t="shared" si="1"/>
        <v>0</v>
      </c>
      <c r="L11" s="754">
        <f t="shared" si="1"/>
        <v>0</v>
      </c>
      <c r="M11" s="755">
        <f t="shared" si="1"/>
        <v>0</v>
      </c>
      <c r="N11" s="746">
        <f t="shared" si="0"/>
        <v>0</v>
      </c>
    </row>
    <row r="12" spans="1:14" ht="15">
      <c r="A12" s="1085" t="s">
        <v>322</v>
      </c>
      <c r="B12" s="1086"/>
      <c r="C12" s="1086"/>
      <c r="D12" s="351"/>
      <c r="E12" s="330"/>
      <c r="F12" s="328"/>
      <c r="G12" s="328"/>
      <c r="H12" s="328"/>
      <c r="I12" s="328"/>
      <c r="J12" s="328"/>
      <c r="K12" s="328"/>
      <c r="L12" s="328"/>
      <c r="M12" s="329"/>
      <c r="N12" s="746">
        <f t="shared" si="0"/>
        <v>0</v>
      </c>
    </row>
    <row r="13" spans="1:14" ht="15">
      <c r="A13" s="1085" t="s">
        <v>157</v>
      </c>
      <c r="B13" s="1086"/>
      <c r="C13" s="1086"/>
      <c r="D13" s="351"/>
      <c r="E13" s="330"/>
      <c r="F13" s="328"/>
      <c r="G13" s="328"/>
      <c r="H13" s="328"/>
      <c r="I13" s="328"/>
      <c r="J13" s="328"/>
      <c r="K13" s="328"/>
      <c r="L13" s="328"/>
      <c r="M13" s="329"/>
      <c r="N13" s="746">
        <f t="shared" si="0"/>
        <v>0</v>
      </c>
    </row>
    <row r="14" spans="1:14" ht="15">
      <c r="A14" s="1094" t="s">
        <v>323</v>
      </c>
      <c r="B14" s="1095"/>
      <c r="C14" s="1095"/>
      <c r="D14" s="753">
        <f aca="true" t="shared" si="2" ref="D14:M14">SUM(D11:D13)</f>
        <v>0</v>
      </c>
      <c r="E14" s="756">
        <f t="shared" si="2"/>
        <v>0</v>
      </c>
      <c r="F14" s="754">
        <f t="shared" si="2"/>
        <v>0</v>
      </c>
      <c r="G14" s="754">
        <f t="shared" si="2"/>
        <v>0</v>
      </c>
      <c r="H14" s="754">
        <f t="shared" si="2"/>
        <v>0</v>
      </c>
      <c r="I14" s="754">
        <f t="shared" si="2"/>
        <v>0</v>
      </c>
      <c r="J14" s="754">
        <f t="shared" si="2"/>
        <v>0</v>
      </c>
      <c r="K14" s="754">
        <f t="shared" si="2"/>
        <v>0</v>
      </c>
      <c r="L14" s="754">
        <f t="shared" si="2"/>
        <v>0</v>
      </c>
      <c r="M14" s="755">
        <f t="shared" si="2"/>
        <v>0</v>
      </c>
      <c r="N14" s="746">
        <f t="shared" si="0"/>
        <v>0</v>
      </c>
    </row>
    <row r="15" spans="1:14" ht="15">
      <c r="A15" s="1089" t="s">
        <v>435</v>
      </c>
      <c r="B15" s="1090"/>
      <c r="C15" s="1090"/>
      <c r="D15" s="757"/>
      <c r="E15" s="758"/>
      <c r="F15" s="759"/>
      <c r="G15" s="759"/>
      <c r="H15" s="759"/>
      <c r="I15" s="759"/>
      <c r="J15" s="759"/>
      <c r="K15" s="759"/>
      <c r="L15" s="759"/>
      <c r="M15" s="760"/>
      <c r="N15" s="761"/>
    </row>
    <row r="16" spans="1:14" ht="15">
      <c r="A16" s="1091" t="s">
        <v>324</v>
      </c>
      <c r="B16" s="1092"/>
      <c r="C16" s="1092"/>
      <c r="D16" s="351"/>
      <c r="E16" s="337"/>
      <c r="F16" s="338"/>
      <c r="G16" s="338"/>
      <c r="H16" s="338"/>
      <c r="I16" s="338"/>
      <c r="J16" s="338"/>
      <c r="K16" s="338"/>
      <c r="L16" s="338"/>
      <c r="M16" s="336"/>
      <c r="N16" s="746">
        <f aca="true" t="shared" si="3" ref="N16:N25">+D16-SUM(E16:M16)</f>
        <v>0</v>
      </c>
    </row>
    <row r="17" spans="1:14" ht="15">
      <c r="A17" s="1085" t="s">
        <v>158</v>
      </c>
      <c r="B17" s="1086"/>
      <c r="C17" s="1086"/>
      <c r="D17" s="351"/>
      <c r="E17" s="331"/>
      <c r="F17" s="332"/>
      <c r="G17" s="332"/>
      <c r="H17" s="332"/>
      <c r="I17" s="332"/>
      <c r="J17" s="332"/>
      <c r="K17" s="332"/>
      <c r="L17" s="332"/>
      <c r="M17" s="334"/>
      <c r="N17" s="746">
        <f t="shared" si="3"/>
        <v>0</v>
      </c>
    </row>
    <row r="18" spans="1:14" ht="15">
      <c r="A18" s="1085" t="s">
        <v>325</v>
      </c>
      <c r="B18" s="1086"/>
      <c r="C18" s="1086"/>
      <c r="D18" s="351"/>
      <c r="E18" s="331"/>
      <c r="F18" s="332"/>
      <c r="G18" s="332"/>
      <c r="H18" s="332"/>
      <c r="I18" s="332"/>
      <c r="J18" s="332"/>
      <c r="K18" s="332"/>
      <c r="L18" s="332"/>
      <c r="M18" s="334"/>
      <c r="N18" s="746">
        <f t="shared" si="3"/>
        <v>0</v>
      </c>
    </row>
    <row r="19" spans="1:14" ht="15">
      <c r="A19" s="1085" t="s">
        <v>159</v>
      </c>
      <c r="B19" s="1086"/>
      <c r="C19" s="1086"/>
      <c r="D19" s="351"/>
      <c r="E19" s="331"/>
      <c r="F19" s="332"/>
      <c r="G19" s="332"/>
      <c r="H19" s="332"/>
      <c r="I19" s="332"/>
      <c r="J19" s="332"/>
      <c r="K19" s="332"/>
      <c r="L19" s="332"/>
      <c r="M19" s="334"/>
      <c r="N19" s="746">
        <f t="shared" si="3"/>
        <v>0</v>
      </c>
    </row>
    <row r="20" spans="1:14" ht="15">
      <c r="A20" s="1085" t="s">
        <v>326</v>
      </c>
      <c r="B20" s="1086"/>
      <c r="C20" s="1086"/>
      <c r="D20" s="351"/>
      <c r="E20" s="331"/>
      <c r="F20" s="332"/>
      <c r="G20" s="332"/>
      <c r="H20" s="332"/>
      <c r="I20" s="332"/>
      <c r="J20" s="332"/>
      <c r="K20" s="332"/>
      <c r="L20" s="332"/>
      <c r="M20" s="334"/>
      <c r="N20" s="746">
        <f t="shared" si="3"/>
        <v>0</v>
      </c>
    </row>
    <row r="21" spans="1:14" ht="15">
      <c r="A21" s="1085" t="s">
        <v>327</v>
      </c>
      <c r="B21" s="1086"/>
      <c r="C21" s="1086"/>
      <c r="D21" s="351"/>
      <c r="E21" s="331"/>
      <c r="F21" s="332"/>
      <c r="G21" s="335"/>
      <c r="H21" s="335"/>
      <c r="I21" s="335"/>
      <c r="J21" s="335"/>
      <c r="K21" s="335"/>
      <c r="L21" s="335"/>
      <c r="M21" s="334"/>
      <c r="N21" s="746">
        <f t="shared" si="3"/>
        <v>0</v>
      </c>
    </row>
    <row r="22" spans="1:14" ht="15">
      <c r="A22" s="762" t="s">
        <v>328</v>
      </c>
      <c r="B22" s="762"/>
      <c r="C22" s="763"/>
      <c r="D22" s="351"/>
      <c r="E22" s="331"/>
      <c r="F22" s="332"/>
      <c r="G22" s="335"/>
      <c r="H22" s="335"/>
      <c r="I22" s="335"/>
      <c r="J22" s="335"/>
      <c r="K22" s="335"/>
      <c r="L22" s="335"/>
      <c r="M22" s="334"/>
      <c r="N22" s="746">
        <f t="shared" si="3"/>
        <v>0</v>
      </c>
    </row>
    <row r="23" spans="1:14" ht="15">
      <c r="A23" s="1085" t="s">
        <v>329</v>
      </c>
      <c r="B23" s="1086"/>
      <c r="C23" s="1086"/>
      <c r="D23" s="351"/>
      <c r="E23" s="331"/>
      <c r="F23" s="332"/>
      <c r="G23" s="335"/>
      <c r="H23" s="335"/>
      <c r="I23" s="335"/>
      <c r="J23" s="335"/>
      <c r="K23" s="335"/>
      <c r="L23" s="335"/>
      <c r="M23" s="334"/>
      <c r="N23" s="746">
        <f t="shared" si="3"/>
        <v>0</v>
      </c>
    </row>
    <row r="24" spans="1:14" ht="15">
      <c r="A24" s="1085" t="s">
        <v>330</v>
      </c>
      <c r="B24" s="1086"/>
      <c r="C24" s="1086"/>
      <c r="D24" s="351"/>
      <c r="E24" s="341"/>
      <c r="F24" s="342"/>
      <c r="G24" s="342"/>
      <c r="H24" s="342"/>
      <c r="I24" s="342"/>
      <c r="J24" s="342"/>
      <c r="K24" s="342"/>
      <c r="L24" s="342"/>
      <c r="M24" s="346"/>
      <c r="N24" s="746">
        <f t="shared" si="3"/>
        <v>0</v>
      </c>
    </row>
    <row r="25" spans="1:14" ht="15">
      <c r="A25" s="1094" t="s">
        <v>436</v>
      </c>
      <c r="B25" s="1095"/>
      <c r="C25" s="1095"/>
      <c r="D25" s="753">
        <f aca="true" t="shared" si="4" ref="D25:M25">SUM(D16:D24)</f>
        <v>0</v>
      </c>
      <c r="E25" s="756">
        <f t="shared" si="4"/>
        <v>0</v>
      </c>
      <c r="F25" s="754">
        <f t="shared" si="4"/>
        <v>0</v>
      </c>
      <c r="G25" s="754">
        <f t="shared" si="4"/>
        <v>0</v>
      </c>
      <c r="H25" s="754">
        <f t="shared" si="4"/>
        <v>0</v>
      </c>
      <c r="I25" s="754">
        <f t="shared" si="4"/>
        <v>0</v>
      </c>
      <c r="J25" s="754">
        <f t="shared" si="4"/>
        <v>0</v>
      </c>
      <c r="K25" s="754">
        <f t="shared" si="4"/>
        <v>0</v>
      </c>
      <c r="L25" s="754">
        <f t="shared" si="4"/>
        <v>0</v>
      </c>
      <c r="M25" s="755">
        <f t="shared" si="4"/>
        <v>0</v>
      </c>
      <c r="N25" s="746">
        <f t="shared" si="3"/>
        <v>0</v>
      </c>
    </row>
    <row r="26" spans="1:14" ht="15">
      <c r="A26" s="1089" t="s">
        <v>331</v>
      </c>
      <c r="B26" s="1090"/>
      <c r="C26" s="1090"/>
      <c r="D26" s="757"/>
      <c r="E26" s="758"/>
      <c r="F26" s="759"/>
      <c r="G26" s="759"/>
      <c r="H26" s="759"/>
      <c r="I26" s="759"/>
      <c r="J26" s="759"/>
      <c r="K26" s="759"/>
      <c r="L26" s="759"/>
      <c r="M26" s="760"/>
      <c r="N26" s="761"/>
    </row>
    <row r="27" spans="1:14" ht="15">
      <c r="A27" s="1091" t="s">
        <v>332</v>
      </c>
      <c r="B27" s="1092"/>
      <c r="C27" s="1092"/>
      <c r="D27" s="351"/>
      <c r="E27" s="337"/>
      <c r="F27" s="338"/>
      <c r="G27" s="338"/>
      <c r="H27" s="338"/>
      <c r="I27" s="338"/>
      <c r="J27" s="338"/>
      <c r="K27" s="338"/>
      <c r="L27" s="338"/>
      <c r="M27" s="336"/>
      <c r="N27" s="746">
        <f>+D27-SUM(E27:M27)</f>
        <v>0</v>
      </c>
    </row>
    <row r="28" spans="1:14" ht="15">
      <c r="A28" s="1085" t="s">
        <v>333</v>
      </c>
      <c r="B28" s="1086"/>
      <c r="C28" s="1086"/>
      <c r="D28" s="351"/>
      <c r="E28" s="341"/>
      <c r="F28" s="342"/>
      <c r="G28" s="342"/>
      <c r="H28" s="342"/>
      <c r="I28" s="342"/>
      <c r="J28" s="342"/>
      <c r="K28" s="342"/>
      <c r="L28" s="342"/>
      <c r="M28" s="343"/>
      <c r="N28" s="746">
        <f>+D28-SUM(E28:M28)</f>
        <v>0</v>
      </c>
    </row>
    <row r="29" spans="1:14" ht="15">
      <c r="A29" s="1085" t="s">
        <v>334</v>
      </c>
      <c r="B29" s="1086"/>
      <c r="C29" s="1086"/>
      <c r="D29" s="351"/>
      <c r="E29" s="330"/>
      <c r="F29" s="328"/>
      <c r="G29" s="328"/>
      <c r="H29" s="328"/>
      <c r="I29" s="328"/>
      <c r="J29" s="328"/>
      <c r="K29" s="328"/>
      <c r="L29" s="328"/>
      <c r="M29" s="329"/>
      <c r="N29" s="746">
        <f>+D29-SUM(E29:M29)</f>
        <v>0</v>
      </c>
    </row>
    <row r="30" spans="1:14" ht="15">
      <c r="A30" s="1094" t="s">
        <v>335</v>
      </c>
      <c r="B30" s="1095"/>
      <c r="C30" s="1095"/>
      <c r="D30" s="753">
        <f aca="true" t="shared" si="5" ref="D30:M30">SUM(D27:D29)</f>
        <v>0</v>
      </c>
      <c r="E30" s="756">
        <f t="shared" si="5"/>
        <v>0</v>
      </c>
      <c r="F30" s="754">
        <f t="shared" si="5"/>
        <v>0</v>
      </c>
      <c r="G30" s="754">
        <f t="shared" si="5"/>
        <v>0</v>
      </c>
      <c r="H30" s="754">
        <f t="shared" si="5"/>
        <v>0</v>
      </c>
      <c r="I30" s="754">
        <f t="shared" si="5"/>
        <v>0</v>
      </c>
      <c r="J30" s="754">
        <f t="shared" si="5"/>
        <v>0</v>
      </c>
      <c r="K30" s="754">
        <f t="shared" si="5"/>
        <v>0</v>
      </c>
      <c r="L30" s="754">
        <f t="shared" si="5"/>
        <v>0</v>
      </c>
      <c r="M30" s="755">
        <f t="shared" si="5"/>
        <v>0</v>
      </c>
      <c r="N30" s="746">
        <f>+D30-SUM(E30:M30)</f>
        <v>0</v>
      </c>
    </row>
    <row r="31" spans="1:14" ht="15">
      <c r="A31" s="1089" t="s">
        <v>336</v>
      </c>
      <c r="B31" s="1090"/>
      <c r="C31" s="1090"/>
      <c r="D31" s="757"/>
      <c r="E31" s="758"/>
      <c r="F31" s="759"/>
      <c r="G31" s="759"/>
      <c r="H31" s="759"/>
      <c r="I31" s="759"/>
      <c r="J31" s="759"/>
      <c r="K31" s="759"/>
      <c r="L31" s="759"/>
      <c r="M31" s="760"/>
      <c r="N31" s="761"/>
    </row>
    <row r="32" spans="1:14" ht="15">
      <c r="A32" s="1091" t="s">
        <v>216</v>
      </c>
      <c r="B32" s="1092"/>
      <c r="C32" s="1092"/>
      <c r="D32" s="351"/>
      <c r="E32" s="337"/>
      <c r="F32" s="338"/>
      <c r="G32" s="338"/>
      <c r="H32" s="338"/>
      <c r="I32" s="338"/>
      <c r="J32" s="338"/>
      <c r="K32" s="338"/>
      <c r="L32" s="338"/>
      <c r="M32" s="336"/>
      <c r="N32" s="746">
        <f aca="true" t="shared" si="6" ref="N32:N39">+D32-SUM(E32:M32)</f>
        <v>0</v>
      </c>
    </row>
    <row r="33" spans="1:14" ht="15">
      <c r="A33" s="1085" t="s">
        <v>337</v>
      </c>
      <c r="B33" s="1086"/>
      <c r="C33" s="1086"/>
      <c r="D33" s="351"/>
      <c r="E33" s="337"/>
      <c r="F33" s="332"/>
      <c r="G33" s="332"/>
      <c r="H33" s="332"/>
      <c r="I33" s="332"/>
      <c r="J33" s="332"/>
      <c r="K33" s="332"/>
      <c r="L33" s="332"/>
      <c r="M33" s="333"/>
      <c r="N33" s="746">
        <f t="shared" si="6"/>
        <v>0</v>
      </c>
    </row>
    <row r="34" spans="1:14" ht="15">
      <c r="A34" s="1085" t="s">
        <v>338</v>
      </c>
      <c r="B34" s="1086"/>
      <c r="C34" s="1086"/>
      <c r="D34" s="351"/>
      <c r="E34" s="331"/>
      <c r="F34" s="338"/>
      <c r="G34" s="338"/>
      <c r="H34" s="338"/>
      <c r="I34" s="338"/>
      <c r="J34" s="338"/>
      <c r="K34" s="338"/>
      <c r="L34" s="332"/>
      <c r="M34" s="333"/>
      <c r="N34" s="746">
        <f t="shared" si="6"/>
        <v>0</v>
      </c>
    </row>
    <row r="35" spans="1:14" ht="15">
      <c r="A35" s="1085" t="s">
        <v>326</v>
      </c>
      <c r="B35" s="1086"/>
      <c r="C35" s="1086"/>
      <c r="D35" s="351"/>
      <c r="E35" s="331"/>
      <c r="F35" s="338"/>
      <c r="G35" s="338"/>
      <c r="H35" s="338"/>
      <c r="I35" s="338"/>
      <c r="J35" s="338"/>
      <c r="K35" s="338"/>
      <c r="L35" s="332"/>
      <c r="M35" s="333"/>
      <c r="N35" s="746">
        <f t="shared" si="6"/>
        <v>0</v>
      </c>
    </row>
    <row r="36" spans="1:14" ht="15">
      <c r="A36" s="1085" t="s">
        <v>339</v>
      </c>
      <c r="B36" s="1086"/>
      <c r="C36" s="1086"/>
      <c r="D36" s="351"/>
      <c r="E36" s="331"/>
      <c r="F36" s="338"/>
      <c r="G36" s="338"/>
      <c r="H36" s="338"/>
      <c r="I36" s="338"/>
      <c r="J36" s="338"/>
      <c r="K36" s="338"/>
      <c r="L36" s="332"/>
      <c r="M36" s="333"/>
      <c r="N36" s="746">
        <f t="shared" si="6"/>
        <v>0</v>
      </c>
    </row>
    <row r="37" spans="1:14" ht="15">
      <c r="A37" s="1085" t="s">
        <v>340</v>
      </c>
      <c r="B37" s="1086"/>
      <c r="C37" s="1086"/>
      <c r="D37" s="351"/>
      <c r="E37" s="331"/>
      <c r="F37" s="338"/>
      <c r="G37" s="338"/>
      <c r="H37" s="338"/>
      <c r="I37" s="338"/>
      <c r="J37" s="338"/>
      <c r="K37" s="338"/>
      <c r="L37" s="332"/>
      <c r="M37" s="333"/>
      <c r="N37" s="746">
        <f t="shared" si="6"/>
        <v>0</v>
      </c>
    </row>
    <row r="38" spans="1:14" ht="15">
      <c r="A38" s="1085" t="s">
        <v>341</v>
      </c>
      <c r="B38" s="1086"/>
      <c r="C38" s="1086"/>
      <c r="D38" s="351"/>
      <c r="E38" s="341"/>
      <c r="F38" s="347"/>
      <c r="G38" s="347"/>
      <c r="H38" s="347"/>
      <c r="I38" s="347"/>
      <c r="J38" s="347"/>
      <c r="K38" s="347"/>
      <c r="L38" s="342"/>
      <c r="M38" s="343"/>
      <c r="N38" s="746">
        <f t="shared" si="6"/>
        <v>0</v>
      </c>
    </row>
    <row r="39" spans="1:14" ht="15">
      <c r="A39" s="1094" t="s">
        <v>342</v>
      </c>
      <c r="B39" s="1095"/>
      <c r="C39" s="1095"/>
      <c r="D39" s="753">
        <f aca="true" t="shared" si="7" ref="D39:M39">SUM(D32:D38)</f>
        <v>0</v>
      </c>
      <c r="E39" s="756">
        <f t="shared" si="7"/>
        <v>0</v>
      </c>
      <c r="F39" s="754">
        <f t="shared" si="7"/>
        <v>0</v>
      </c>
      <c r="G39" s="754">
        <f t="shared" si="7"/>
        <v>0</v>
      </c>
      <c r="H39" s="754">
        <f t="shared" si="7"/>
        <v>0</v>
      </c>
      <c r="I39" s="754">
        <f t="shared" si="7"/>
        <v>0</v>
      </c>
      <c r="J39" s="754">
        <f t="shared" si="7"/>
        <v>0</v>
      </c>
      <c r="K39" s="754">
        <f t="shared" si="7"/>
        <v>0</v>
      </c>
      <c r="L39" s="754">
        <f t="shared" si="7"/>
        <v>0</v>
      </c>
      <c r="M39" s="755">
        <f t="shared" si="7"/>
        <v>0</v>
      </c>
      <c r="N39" s="746">
        <f t="shared" si="6"/>
        <v>0</v>
      </c>
    </row>
    <row r="40" spans="1:14" ht="15">
      <c r="A40" s="1089" t="s">
        <v>343</v>
      </c>
      <c r="B40" s="1090"/>
      <c r="C40" s="1090"/>
      <c r="D40" s="757"/>
      <c r="E40" s="758"/>
      <c r="F40" s="759"/>
      <c r="G40" s="759"/>
      <c r="H40" s="759"/>
      <c r="I40" s="759"/>
      <c r="J40" s="759"/>
      <c r="K40" s="759"/>
      <c r="L40" s="759"/>
      <c r="M40" s="760"/>
      <c r="N40" s="761"/>
    </row>
    <row r="41" spans="1:14" ht="15">
      <c r="A41" s="1091" t="s">
        <v>344</v>
      </c>
      <c r="B41" s="1092"/>
      <c r="C41" s="1092"/>
      <c r="D41" s="351"/>
      <c r="E41" s="337"/>
      <c r="F41" s="338"/>
      <c r="G41" s="340"/>
      <c r="H41" s="340"/>
      <c r="I41" s="340"/>
      <c r="J41" s="340"/>
      <c r="K41" s="340"/>
      <c r="L41" s="340"/>
      <c r="M41" s="336"/>
      <c r="N41" s="746">
        <f>+D41-SUM(E41:M41)</f>
        <v>0</v>
      </c>
    </row>
    <row r="42" spans="1:14" ht="15">
      <c r="A42" s="1085" t="s">
        <v>345</v>
      </c>
      <c r="B42" s="1086"/>
      <c r="C42" s="1086"/>
      <c r="D42" s="351"/>
      <c r="E42" s="331"/>
      <c r="F42" s="335"/>
      <c r="G42" s="335"/>
      <c r="H42" s="335"/>
      <c r="I42" s="335"/>
      <c r="J42" s="335"/>
      <c r="K42" s="335"/>
      <c r="L42" s="335"/>
      <c r="M42" s="333"/>
      <c r="N42" s="746">
        <f>+D42-SUM(E42:M42)</f>
        <v>0</v>
      </c>
    </row>
    <row r="43" spans="1:14" ht="15">
      <c r="A43" s="1085" t="s">
        <v>341</v>
      </c>
      <c r="B43" s="1086"/>
      <c r="C43" s="1086"/>
      <c r="D43" s="351"/>
      <c r="E43" s="331"/>
      <c r="F43" s="332"/>
      <c r="G43" s="332"/>
      <c r="H43" s="332"/>
      <c r="I43" s="332"/>
      <c r="J43" s="332"/>
      <c r="K43" s="332"/>
      <c r="L43" s="332"/>
      <c r="M43" s="333"/>
      <c r="N43" s="746">
        <f>+D43-SUM(E43:M43)</f>
        <v>0</v>
      </c>
    </row>
    <row r="44" spans="1:14" ht="15">
      <c r="A44" s="1085" t="s">
        <v>144</v>
      </c>
      <c r="B44" s="1096"/>
      <c r="C44" s="348"/>
      <c r="D44" s="351"/>
      <c r="E44" s="341"/>
      <c r="F44" s="344"/>
      <c r="G44" s="344"/>
      <c r="H44" s="344"/>
      <c r="I44" s="344"/>
      <c r="J44" s="344"/>
      <c r="K44" s="344"/>
      <c r="L44" s="344"/>
      <c r="M44" s="343"/>
      <c r="N44" s="746">
        <f>+D44-SUM(E44:M44)</f>
        <v>0</v>
      </c>
    </row>
    <row r="45" spans="1:14" ht="15">
      <c r="A45" s="1094" t="s">
        <v>346</v>
      </c>
      <c r="B45" s="1095"/>
      <c r="C45" s="1095"/>
      <c r="D45" s="753">
        <f aca="true" t="shared" si="8" ref="D45:M45">SUM(D41:D44)</f>
        <v>0</v>
      </c>
      <c r="E45" s="756">
        <f t="shared" si="8"/>
        <v>0</v>
      </c>
      <c r="F45" s="754">
        <f t="shared" si="8"/>
        <v>0</v>
      </c>
      <c r="G45" s="754">
        <f t="shared" si="8"/>
        <v>0</v>
      </c>
      <c r="H45" s="754">
        <f t="shared" si="8"/>
        <v>0</v>
      </c>
      <c r="I45" s="754">
        <f t="shared" si="8"/>
        <v>0</v>
      </c>
      <c r="J45" s="754">
        <f t="shared" si="8"/>
        <v>0</v>
      </c>
      <c r="K45" s="754">
        <f t="shared" si="8"/>
        <v>0</v>
      </c>
      <c r="L45" s="754">
        <f t="shared" si="8"/>
        <v>0</v>
      </c>
      <c r="M45" s="755">
        <f t="shared" si="8"/>
        <v>0</v>
      </c>
      <c r="N45" s="746">
        <f>+D45-SUM(E45:M45)</f>
        <v>0</v>
      </c>
    </row>
    <row r="46" spans="1:14" ht="15">
      <c r="A46" s="1089" t="s">
        <v>347</v>
      </c>
      <c r="B46" s="1090"/>
      <c r="C46" s="1090"/>
      <c r="D46" s="757"/>
      <c r="E46" s="758"/>
      <c r="F46" s="759"/>
      <c r="G46" s="759"/>
      <c r="H46" s="759"/>
      <c r="I46" s="759"/>
      <c r="J46" s="759"/>
      <c r="K46" s="759"/>
      <c r="L46" s="759"/>
      <c r="M46" s="760"/>
      <c r="N46" s="761"/>
    </row>
    <row r="47" spans="1:14" ht="15">
      <c r="A47" s="1091" t="s">
        <v>348</v>
      </c>
      <c r="B47" s="1092"/>
      <c r="C47" s="1092"/>
      <c r="D47" s="351"/>
      <c r="E47" s="337"/>
      <c r="F47" s="338"/>
      <c r="G47" s="340"/>
      <c r="H47" s="340"/>
      <c r="I47" s="340"/>
      <c r="J47" s="340"/>
      <c r="K47" s="340"/>
      <c r="L47" s="340"/>
      <c r="M47" s="336"/>
      <c r="N47" s="746">
        <f>+D47-SUM(E47:M47)</f>
        <v>0</v>
      </c>
    </row>
    <row r="48" spans="1:14" ht="15">
      <c r="A48" s="1085" t="s">
        <v>144</v>
      </c>
      <c r="B48" s="1096"/>
      <c r="C48" s="349"/>
      <c r="D48" s="351"/>
      <c r="E48" s="341"/>
      <c r="F48" s="342"/>
      <c r="G48" s="342"/>
      <c r="H48" s="342"/>
      <c r="I48" s="342"/>
      <c r="J48" s="342"/>
      <c r="K48" s="342"/>
      <c r="L48" s="342"/>
      <c r="M48" s="343"/>
      <c r="N48" s="746">
        <f>+D48-SUM(E48:M48)</f>
        <v>0</v>
      </c>
    </row>
    <row r="49" spans="1:14" ht="15">
      <c r="A49" s="1094" t="s">
        <v>349</v>
      </c>
      <c r="B49" s="1095"/>
      <c r="C49" s="1095"/>
      <c r="D49" s="753">
        <f aca="true" t="shared" si="9" ref="D49:M49">SUM(D47:D48)</f>
        <v>0</v>
      </c>
      <c r="E49" s="756">
        <f t="shared" si="9"/>
        <v>0</v>
      </c>
      <c r="F49" s="754">
        <f t="shared" si="9"/>
        <v>0</v>
      </c>
      <c r="G49" s="754">
        <f t="shared" si="9"/>
        <v>0</v>
      </c>
      <c r="H49" s="754">
        <f t="shared" si="9"/>
        <v>0</v>
      </c>
      <c r="I49" s="754">
        <f t="shared" si="9"/>
        <v>0</v>
      </c>
      <c r="J49" s="754">
        <f t="shared" si="9"/>
        <v>0</v>
      </c>
      <c r="K49" s="754">
        <f t="shared" si="9"/>
        <v>0</v>
      </c>
      <c r="L49" s="754">
        <f t="shared" si="9"/>
        <v>0</v>
      </c>
      <c r="M49" s="755">
        <f t="shared" si="9"/>
        <v>0</v>
      </c>
      <c r="N49" s="746">
        <f>+D49-SUM(E49:M49)</f>
        <v>0</v>
      </c>
    </row>
    <row r="50" spans="1:14" ht="15">
      <c r="A50" s="1089" t="s">
        <v>112</v>
      </c>
      <c r="B50" s="1090"/>
      <c r="C50" s="1090"/>
      <c r="D50" s="757"/>
      <c r="E50" s="758"/>
      <c r="F50" s="759"/>
      <c r="G50" s="759"/>
      <c r="H50" s="759"/>
      <c r="I50" s="759"/>
      <c r="J50" s="759"/>
      <c r="K50" s="759"/>
      <c r="L50" s="759"/>
      <c r="M50" s="760"/>
      <c r="N50" s="761"/>
    </row>
    <row r="51" spans="1:14" ht="15">
      <c r="A51" s="1091" t="s">
        <v>350</v>
      </c>
      <c r="B51" s="1092"/>
      <c r="C51" s="1092"/>
      <c r="D51" s="351"/>
      <c r="E51" s="337"/>
      <c r="F51" s="338"/>
      <c r="G51" s="338"/>
      <c r="H51" s="338"/>
      <c r="I51" s="338"/>
      <c r="J51" s="338"/>
      <c r="K51" s="338"/>
      <c r="L51" s="338"/>
      <c r="M51" s="336"/>
      <c r="N51" s="746">
        <f>+D51-SUM(E51:M51)</f>
        <v>0</v>
      </c>
    </row>
    <row r="52" spans="1:14" ht="15">
      <c r="A52" s="1085" t="s">
        <v>351</v>
      </c>
      <c r="B52" s="1086"/>
      <c r="C52" s="1086"/>
      <c r="D52" s="351"/>
      <c r="E52" s="341"/>
      <c r="F52" s="342"/>
      <c r="G52" s="342"/>
      <c r="H52" s="342"/>
      <c r="I52" s="342"/>
      <c r="J52" s="342"/>
      <c r="K52" s="342"/>
      <c r="L52" s="342"/>
      <c r="M52" s="343"/>
      <c r="N52" s="746">
        <f>+D52-SUM(E52:M52)</f>
        <v>0</v>
      </c>
    </row>
    <row r="53" spans="1:14" ht="15">
      <c r="A53" s="1085" t="s">
        <v>352</v>
      </c>
      <c r="B53" s="1086"/>
      <c r="C53" s="1086"/>
      <c r="D53" s="351"/>
      <c r="E53" s="330"/>
      <c r="F53" s="328"/>
      <c r="G53" s="328"/>
      <c r="H53" s="328"/>
      <c r="I53" s="328"/>
      <c r="J53" s="328"/>
      <c r="K53" s="328"/>
      <c r="L53" s="328"/>
      <c r="M53" s="329"/>
      <c r="N53" s="746">
        <f>+D53-SUM(E53:M53)</f>
        <v>0</v>
      </c>
    </row>
    <row r="54" spans="1:14" ht="15">
      <c r="A54" s="1085" t="s">
        <v>457</v>
      </c>
      <c r="B54" s="1086"/>
      <c r="C54" s="1086"/>
      <c r="D54" s="351"/>
      <c r="E54" s="330"/>
      <c r="F54" s="328"/>
      <c r="G54" s="328"/>
      <c r="H54" s="328"/>
      <c r="I54" s="328"/>
      <c r="J54" s="328"/>
      <c r="K54" s="328"/>
      <c r="L54" s="328"/>
      <c r="M54" s="329"/>
      <c r="N54" s="746">
        <f>+D54-SUM(E54:M54)</f>
        <v>0</v>
      </c>
    </row>
    <row r="55" spans="1:14" ht="15">
      <c r="A55" s="1094" t="s">
        <v>353</v>
      </c>
      <c r="B55" s="1095"/>
      <c r="C55" s="1095"/>
      <c r="D55" s="753">
        <f>SUM(D51:D54)</f>
        <v>0</v>
      </c>
      <c r="E55" s="764">
        <f>SUM(E51:E54)</f>
        <v>0</v>
      </c>
      <c r="F55" s="765">
        <f>SUM(F51:F54)</f>
        <v>0</v>
      </c>
      <c r="G55" s="765">
        <f>SUM(G51:G54)</f>
        <v>0</v>
      </c>
      <c r="H55" s="765">
        <f aca="true" t="shared" si="10" ref="H55:N55">SUM(H51:H54)</f>
        <v>0</v>
      </c>
      <c r="I55" s="765">
        <f t="shared" si="10"/>
        <v>0</v>
      </c>
      <c r="J55" s="765">
        <f t="shared" si="10"/>
        <v>0</v>
      </c>
      <c r="K55" s="765">
        <f t="shared" si="10"/>
        <v>0</v>
      </c>
      <c r="L55" s="765">
        <f t="shared" si="10"/>
        <v>0</v>
      </c>
      <c r="M55" s="755">
        <f t="shared" si="10"/>
        <v>0</v>
      </c>
      <c r="N55" s="746">
        <f t="shared" si="10"/>
        <v>0</v>
      </c>
    </row>
    <row r="56" spans="1:14" ht="15">
      <c r="A56" s="1089" t="s">
        <v>354</v>
      </c>
      <c r="B56" s="1090"/>
      <c r="C56" s="1090"/>
      <c r="D56" s="757"/>
      <c r="E56" s="758"/>
      <c r="F56" s="759"/>
      <c r="G56" s="759"/>
      <c r="H56" s="759"/>
      <c r="I56" s="759"/>
      <c r="J56" s="759"/>
      <c r="K56" s="759"/>
      <c r="L56" s="759"/>
      <c r="M56" s="760"/>
      <c r="N56" s="761"/>
    </row>
    <row r="57" spans="1:14" ht="15">
      <c r="A57" s="1091" t="s">
        <v>355</v>
      </c>
      <c r="B57" s="1092"/>
      <c r="C57" s="1092"/>
      <c r="D57" s="351"/>
      <c r="E57" s="337"/>
      <c r="F57" s="338"/>
      <c r="G57" s="338"/>
      <c r="H57" s="338"/>
      <c r="I57" s="338"/>
      <c r="J57" s="338"/>
      <c r="K57" s="338"/>
      <c r="L57" s="338"/>
      <c r="M57" s="336"/>
      <c r="N57" s="746">
        <f aca="true" t="shared" si="11" ref="N57:N62">+D57-SUM(E57:M57)</f>
        <v>0</v>
      </c>
    </row>
    <row r="58" spans="1:14" ht="15">
      <c r="A58" s="1085" t="s">
        <v>356</v>
      </c>
      <c r="B58" s="1086"/>
      <c r="C58" s="1086"/>
      <c r="D58" s="351"/>
      <c r="E58" s="331"/>
      <c r="F58" s="332"/>
      <c r="G58" s="332"/>
      <c r="H58" s="332"/>
      <c r="I58" s="332"/>
      <c r="J58" s="332"/>
      <c r="K58" s="332"/>
      <c r="L58" s="332"/>
      <c r="M58" s="333"/>
      <c r="N58" s="746">
        <f t="shared" si="11"/>
        <v>0</v>
      </c>
    </row>
    <row r="59" spans="1:14" ht="15">
      <c r="A59" s="1085" t="s">
        <v>357</v>
      </c>
      <c r="B59" s="1086"/>
      <c r="C59" s="1086"/>
      <c r="D59" s="351"/>
      <c r="E59" s="331"/>
      <c r="F59" s="332"/>
      <c r="G59" s="332"/>
      <c r="H59" s="332"/>
      <c r="I59" s="332"/>
      <c r="J59" s="332"/>
      <c r="K59" s="332"/>
      <c r="L59" s="332"/>
      <c r="M59" s="333"/>
      <c r="N59" s="746">
        <f t="shared" si="11"/>
        <v>0</v>
      </c>
    </row>
    <row r="60" spans="1:14" ht="15">
      <c r="A60" s="1085" t="s">
        <v>358</v>
      </c>
      <c r="B60" s="1086"/>
      <c r="C60" s="1086"/>
      <c r="D60" s="351"/>
      <c r="E60" s="331"/>
      <c r="F60" s="332"/>
      <c r="G60" s="332"/>
      <c r="H60" s="332"/>
      <c r="I60" s="332"/>
      <c r="J60" s="332"/>
      <c r="K60" s="332"/>
      <c r="L60" s="332"/>
      <c r="M60" s="333"/>
      <c r="N60" s="746">
        <f t="shared" si="11"/>
        <v>0</v>
      </c>
    </row>
    <row r="61" spans="1:14" ht="15">
      <c r="A61" s="1085" t="s">
        <v>215</v>
      </c>
      <c r="B61" s="1086"/>
      <c r="C61" s="1086"/>
      <c r="D61" s="351"/>
      <c r="E61" s="331"/>
      <c r="F61" s="332"/>
      <c r="G61" s="332"/>
      <c r="H61" s="332"/>
      <c r="I61" s="332"/>
      <c r="J61" s="332"/>
      <c r="K61" s="332"/>
      <c r="L61" s="332"/>
      <c r="M61" s="333"/>
      <c r="N61" s="746">
        <f t="shared" si="11"/>
        <v>0</v>
      </c>
    </row>
    <row r="62" spans="1:14" ht="15">
      <c r="A62" s="1097" t="s">
        <v>359</v>
      </c>
      <c r="B62" s="1095"/>
      <c r="C62" s="1095"/>
      <c r="D62" s="351"/>
      <c r="E62" s="341"/>
      <c r="F62" s="342"/>
      <c r="G62" s="342"/>
      <c r="H62" s="342"/>
      <c r="I62" s="342"/>
      <c r="J62" s="342"/>
      <c r="K62" s="342"/>
      <c r="L62" s="342"/>
      <c r="M62" s="343"/>
      <c r="N62" s="746">
        <f t="shared" si="11"/>
        <v>0</v>
      </c>
    </row>
    <row r="63" spans="1:14" ht="15">
      <c r="A63" s="1099" t="s">
        <v>360</v>
      </c>
      <c r="B63" s="1090"/>
      <c r="C63" s="1090"/>
      <c r="D63" s="766"/>
      <c r="E63" s="767"/>
      <c r="F63" s="759"/>
      <c r="G63" s="759"/>
      <c r="H63" s="759"/>
      <c r="I63" s="759"/>
      <c r="J63" s="759"/>
      <c r="K63" s="759"/>
      <c r="L63" s="768"/>
      <c r="M63" s="769"/>
      <c r="N63" s="770"/>
    </row>
    <row r="64" spans="1:14" ht="15">
      <c r="A64" s="1091" t="s">
        <v>113</v>
      </c>
      <c r="B64" s="1092"/>
      <c r="C64" s="1092"/>
      <c r="D64" s="351"/>
      <c r="E64" s="337"/>
      <c r="F64" s="338"/>
      <c r="G64" s="338"/>
      <c r="H64" s="338"/>
      <c r="I64" s="338"/>
      <c r="J64" s="338"/>
      <c r="K64" s="338"/>
      <c r="L64" s="338"/>
      <c r="M64" s="336"/>
      <c r="N64" s="746">
        <f aca="true" t="shared" si="12" ref="N64:N69">+D64-SUM(E64:M64)</f>
        <v>0</v>
      </c>
    </row>
    <row r="65" spans="1:14" ht="15">
      <c r="A65" s="1085" t="s">
        <v>148</v>
      </c>
      <c r="B65" s="1086"/>
      <c r="C65" s="1086"/>
      <c r="D65" s="351"/>
      <c r="E65" s="331"/>
      <c r="F65" s="332"/>
      <c r="G65" s="332"/>
      <c r="H65" s="332"/>
      <c r="I65" s="332"/>
      <c r="J65" s="332"/>
      <c r="K65" s="332"/>
      <c r="L65" s="332"/>
      <c r="M65" s="333"/>
      <c r="N65" s="746">
        <f t="shared" si="12"/>
        <v>0</v>
      </c>
    </row>
    <row r="66" spans="1:14" ht="15">
      <c r="A66" s="1085" t="s">
        <v>361</v>
      </c>
      <c r="B66" s="1086"/>
      <c r="C66" s="1086"/>
      <c r="D66" s="351"/>
      <c r="E66" s="331"/>
      <c r="F66" s="332"/>
      <c r="G66" s="332"/>
      <c r="H66" s="332"/>
      <c r="I66" s="332"/>
      <c r="J66" s="332"/>
      <c r="K66" s="332"/>
      <c r="L66" s="332"/>
      <c r="M66" s="333"/>
      <c r="N66" s="746">
        <f t="shared" si="12"/>
        <v>0</v>
      </c>
    </row>
    <row r="67" spans="1:14" ht="15">
      <c r="A67" s="1085" t="s">
        <v>362</v>
      </c>
      <c r="B67" s="1086"/>
      <c r="C67" s="1086"/>
      <c r="D67" s="351"/>
      <c r="E67" s="331"/>
      <c r="F67" s="332"/>
      <c r="G67" s="332"/>
      <c r="H67" s="332"/>
      <c r="I67" s="332"/>
      <c r="J67" s="332"/>
      <c r="K67" s="332"/>
      <c r="L67" s="332"/>
      <c r="M67" s="333"/>
      <c r="N67" s="746">
        <f t="shared" si="12"/>
        <v>0</v>
      </c>
    </row>
    <row r="68" spans="1:14" ht="15">
      <c r="A68" s="1085" t="s">
        <v>144</v>
      </c>
      <c r="B68" s="1096"/>
      <c r="C68" s="348" t="s">
        <v>151</v>
      </c>
      <c r="D68" s="351"/>
      <c r="E68" s="331"/>
      <c r="F68" s="332"/>
      <c r="G68" s="332"/>
      <c r="H68" s="332"/>
      <c r="I68" s="332"/>
      <c r="J68" s="332"/>
      <c r="K68" s="332"/>
      <c r="L68" s="332"/>
      <c r="M68" s="333"/>
      <c r="N68" s="746">
        <f t="shared" si="12"/>
        <v>0</v>
      </c>
    </row>
    <row r="69" spans="1:14" ht="15">
      <c r="A69" s="1094" t="s">
        <v>363</v>
      </c>
      <c r="B69" s="1095"/>
      <c r="C69" s="1095"/>
      <c r="D69" s="753">
        <f aca="true" t="shared" si="13" ref="D69:M69">SUM(D57:D68)</f>
        <v>0</v>
      </c>
      <c r="E69" s="771">
        <f t="shared" si="13"/>
        <v>0</v>
      </c>
      <c r="F69" s="772">
        <f t="shared" si="13"/>
        <v>0</v>
      </c>
      <c r="G69" s="772">
        <f t="shared" si="13"/>
        <v>0</v>
      </c>
      <c r="H69" s="772">
        <f t="shared" si="13"/>
        <v>0</v>
      </c>
      <c r="I69" s="772">
        <f t="shared" si="13"/>
        <v>0</v>
      </c>
      <c r="J69" s="772">
        <f t="shared" si="13"/>
        <v>0</v>
      </c>
      <c r="K69" s="772">
        <f t="shared" si="13"/>
        <v>0</v>
      </c>
      <c r="L69" s="772">
        <f t="shared" si="13"/>
        <v>0</v>
      </c>
      <c r="M69" s="773">
        <f t="shared" si="13"/>
        <v>0</v>
      </c>
      <c r="N69" s="746">
        <f t="shared" si="12"/>
        <v>0</v>
      </c>
    </row>
    <row r="70" spans="1:14" ht="15">
      <c r="A70" s="1089" t="s">
        <v>364</v>
      </c>
      <c r="B70" s="1090"/>
      <c r="C70" s="1090"/>
      <c r="D70" s="757"/>
      <c r="E70" s="758"/>
      <c r="F70" s="759"/>
      <c r="G70" s="759"/>
      <c r="H70" s="759"/>
      <c r="I70" s="759"/>
      <c r="J70" s="759"/>
      <c r="K70" s="759"/>
      <c r="L70" s="759"/>
      <c r="M70" s="760"/>
      <c r="N70" s="761"/>
    </row>
    <row r="71" spans="1:14" ht="15">
      <c r="A71" s="1091" t="s">
        <v>459</v>
      </c>
      <c r="B71" s="1092"/>
      <c r="C71" s="1092"/>
      <c r="D71" s="351"/>
      <c r="E71" s="330"/>
      <c r="F71" s="328"/>
      <c r="G71" s="328"/>
      <c r="H71" s="328"/>
      <c r="I71" s="328"/>
      <c r="J71" s="328"/>
      <c r="K71" s="328"/>
      <c r="L71" s="328"/>
      <c r="M71" s="329"/>
      <c r="N71" s="746">
        <f aca="true" t="shared" si="14" ref="N71:N76">D71-SUM(E71:M71)</f>
        <v>0</v>
      </c>
    </row>
    <row r="72" spans="1:14" ht="15">
      <c r="A72" s="1098" t="s">
        <v>456</v>
      </c>
      <c r="B72" s="1086"/>
      <c r="C72" s="1086"/>
      <c r="D72" s="351"/>
      <c r="E72" s="330"/>
      <c r="F72" s="328"/>
      <c r="G72" s="328"/>
      <c r="H72" s="328"/>
      <c r="I72" s="328"/>
      <c r="J72" s="328"/>
      <c r="K72" s="328"/>
      <c r="L72" s="328"/>
      <c r="M72" s="329"/>
      <c r="N72" s="746">
        <f t="shared" si="14"/>
        <v>0</v>
      </c>
    </row>
    <row r="73" spans="1:14" ht="15">
      <c r="A73" s="1085" t="s">
        <v>365</v>
      </c>
      <c r="B73" s="1086"/>
      <c r="C73" s="1086"/>
      <c r="D73" s="351"/>
      <c r="E73" s="330"/>
      <c r="F73" s="328"/>
      <c r="G73" s="328"/>
      <c r="H73" s="328"/>
      <c r="I73" s="328"/>
      <c r="J73" s="328"/>
      <c r="K73" s="328"/>
      <c r="L73" s="328"/>
      <c r="M73" s="329"/>
      <c r="N73" s="746">
        <f t="shared" si="14"/>
        <v>0</v>
      </c>
    </row>
    <row r="74" spans="1:14" ht="15">
      <c r="A74" s="1085" t="s">
        <v>455</v>
      </c>
      <c r="B74" s="1086"/>
      <c r="C74" s="1086"/>
      <c r="D74" s="351"/>
      <c r="E74" s="330"/>
      <c r="F74" s="328"/>
      <c r="G74" s="328"/>
      <c r="H74" s="328"/>
      <c r="I74" s="328"/>
      <c r="J74" s="328"/>
      <c r="K74" s="328"/>
      <c r="L74" s="328"/>
      <c r="M74" s="329"/>
      <c r="N74" s="746">
        <f t="shared" si="14"/>
        <v>0</v>
      </c>
    </row>
    <row r="75" spans="1:14" ht="15">
      <c r="A75" s="1085" t="s">
        <v>144</v>
      </c>
      <c r="B75" s="1096"/>
      <c r="C75" s="348"/>
      <c r="D75" s="351"/>
      <c r="E75" s="330"/>
      <c r="F75" s="328"/>
      <c r="G75" s="328"/>
      <c r="H75" s="328"/>
      <c r="I75" s="328"/>
      <c r="J75" s="328"/>
      <c r="K75" s="328"/>
      <c r="L75" s="328"/>
      <c r="M75" s="329"/>
      <c r="N75" s="746">
        <f t="shared" si="14"/>
        <v>0</v>
      </c>
    </row>
    <row r="76" spans="1:14" ht="15.75" thickBot="1">
      <c r="A76" s="1093" t="s">
        <v>366</v>
      </c>
      <c r="B76" s="1086"/>
      <c r="C76" s="1086"/>
      <c r="D76" s="774">
        <f aca="true" t="shared" si="15" ref="D76:M76">SUM(D71:D75)</f>
        <v>0</v>
      </c>
      <c r="E76" s="774">
        <f t="shared" si="15"/>
        <v>0</v>
      </c>
      <c r="F76" s="774">
        <f t="shared" si="15"/>
        <v>0</v>
      </c>
      <c r="G76" s="775">
        <f t="shared" si="15"/>
        <v>0</v>
      </c>
      <c r="H76" s="775">
        <f t="shared" si="15"/>
        <v>0</v>
      </c>
      <c r="I76" s="775">
        <f t="shared" si="15"/>
        <v>0</v>
      </c>
      <c r="J76" s="775">
        <f t="shared" si="15"/>
        <v>0</v>
      </c>
      <c r="K76" s="775">
        <f t="shared" si="15"/>
        <v>0</v>
      </c>
      <c r="L76" s="775">
        <f t="shared" si="15"/>
        <v>0</v>
      </c>
      <c r="M76" s="776">
        <f t="shared" si="15"/>
        <v>0</v>
      </c>
      <c r="N76" s="746">
        <f t="shared" si="14"/>
        <v>0</v>
      </c>
    </row>
    <row r="77" spans="4:14" ht="15.75" thickBot="1"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778"/>
    </row>
    <row r="78" spans="1:14" ht="20.25" customHeight="1" thickBot="1">
      <c r="A78" s="1102" t="s">
        <v>433</v>
      </c>
      <c r="B78" s="1103"/>
      <c r="C78" s="1104"/>
      <c r="D78" s="779">
        <f>+D14+D25+D30+D39+D45+D49+D55+D69+D76</f>
        <v>0</v>
      </c>
      <c r="E78" s="780">
        <f>+E14+E25+E30+E39+E45+E49+E55+E69+E76</f>
        <v>0</v>
      </c>
      <c r="F78" s="781">
        <f aca="true" t="shared" si="16" ref="F78:M78">+F14+F25+F30+F39+F45+F49+F55+F63+F69+F76</f>
        <v>0</v>
      </c>
      <c r="G78" s="781">
        <f t="shared" si="16"/>
        <v>0</v>
      </c>
      <c r="H78" s="781">
        <f t="shared" si="16"/>
        <v>0</v>
      </c>
      <c r="I78" s="781">
        <f t="shared" si="16"/>
        <v>0</v>
      </c>
      <c r="J78" s="781">
        <f t="shared" si="16"/>
        <v>0</v>
      </c>
      <c r="K78" s="781">
        <f t="shared" si="16"/>
        <v>0</v>
      </c>
      <c r="L78" s="781">
        <f t="shared" si="16"/>
        <v>0</v>
      </c>
      <c r="M78" s="781">
        <f t="shared" si="16"/>
        <v>0</v>
      </c>
      <c r="N78" s="782">
        <f>+D78-SUM(E78:M78)</f>
        <v>0</v>
      </c>
    </row>
    <row r="79" spans="1:14" ht="15" customHeight="1">
      <c r="A79" s="783"/>
      <c r="B79" s="784"/>
      <c r="C79" s="784"/>
      <c r="D79" s="785" t="s">
        <v>473</v>
      </c>
      <c r="E79" s="786">
        <f>E6-E78</f>
        <v>0</v>
      </c>
      <c r="F79" s="786">
        <f aca="true" t="shared" si="17" ref="F79:N79">F6-F78</f>
        <v>0</v>
      </c>
      <c r="G79" s="786">
        <f t="shared" si="17"/>
        <v>0</v>
      </c>
      <c r="H79" s="786">
        <f t="shared" si="17"/>
        <v>0</v>
      </c>
      <c r="I79" s="786">
        <f t="shared" si="17"/>
        <v>0</v>
      </c>
      <c r="J79" s="786">
        <f t="shared" si="17"/>
        <v>0</v>
      </c>
      <c r="K79" s="786">
        <f t="shared" si="17"/>
        <v>0</v>
      </c>
      <c r="L79" s="786">
        <f t="shared" si="17"/>
        <v>0</v>
      </c>
      <c r="M79" s="786">
        <f t="shared" si="17"/>
        <v>0</v>
      </c>
      <c r="N79" s="786">
        <f t="shared" si="17"/>
        <v>0</v>
      </c>
    </row>
    <row r="80" spans="1:14" ht="17.25" customHeight="1">
      <c r="A80" s="787"/>
      <c r="B80" s="1100"/>
      <c r="C80" s="1101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788"/>
    </row>
    <row r="81" spans="1:14" ht="17.25" customHeight="1">
      <c r="A81" s="789" t="s">
        <v>467</v>
      </c>
      <c r="B81" s="790"/>
      <c r="C81" s="791"/>
      <c r="D81" s="795"/>
      <c r="E81" s="792"/>
      <c r="F81" s="793"/>
      <c r="G81" s="793"/>
      <c r="H81" s="793"/>
      <c r="I81" s="793"/>
      <c r="J81" s="793"/>
      <c r="K81" s="793"/>
      <c r="L81" s="793"/>
      <c r="M81" s="793"/>
      <c r="N81" s="793"/>
    </row>
    <row r="82" spans="1:14" ht="30" customHeight="1">
      <c r="A82" s="1062" t="s">
        <v>470</v>
      </c>
      <c r="B82" s="1063"/>
      <c r="C82" s="1063"/>
      <c r="D82" s="1064"/>
      <c r="E82" s="793"/>
      <c r="F82" s="793"/>
      <c r="G82" s="793"/>
      <c r="H82" s="793"/>
      <c r="I82" s="793"/>
      <c r="J82" s="793"/>
      <c r="K82" s="793"/>
      <c r="L82" s="793"/>
      <c r="M82" s="793"/>
      <c r="N82" s="793"/>
    </row>
    <row r="83" spans="1:14" ht="30" customHeight="1">
      <c r="A83" s="1065"/>
      <c r="B83" s="1066"/>
      <c r="C83" s="1066"/>
      <c r="D83" s="1067"/>
      <c r="E83" s="794"/>
      <c r="F83" s="793"/>
      <c r="G83" s="793"/>
      <c r="H83" s="793"/>
      <c r="I83" s="793"/>
      <c r="J83" s="793"/>
      <c r="K83" s="793"/>
      <c r="L83" s="793"/>
      <c r="M83" s="793"/>
      <c r="N83" s="793"/>
    </row>
    <row r="84" spans="1:14" ht="17.25" customHeight="1">
      <c r="A84" s="793"/>
      <c r="B84" s="793"/>
      <c r="C84" s="793"/>
      <c r="D84" s="793"/>
      <c r="E84" s="793"/>
      <c r="F84" s="793"/>
      <c r="G84" s="793"/>
      <c r="H84" s="793"/>
      <c r="I84" s="793"/>
      <c r="J84" s="793"/>
      <c r="K84" s="793"/>
      <c r="L84" s="793"/>
      <c r="M84" s="793"/>
      <c r="N84" s="793"/>
    </row>
    <row r="85" spans="1:14" ht="12" customHeight="1">
      <c r="A85" s="793"/>
      <c r="B85" s="793"/>
      <c r="C85" s="793"/>
      <c r="D85" s="793"/>
      <c r="E85" s="793"/>
      <c r="F85" s="794"/>
      <c r="G85" s="793"/>
      <c r="H85" s="793"/>
      <c r="I85" s="793"/>
      <c r="J85" s="793"/>
      <c r="K85" s="793"/>
      <c r="L85" s="793"/>
      <c r="M85" s="793"/>
      <c r="N85" s="793"/>
    </row>
    <row r="86" spans="1:14" ht="12" customHeight="1">
      <c r="A86" s="793"/>
      <c r="B86" s="793"/>
      <c r="C86" s="793"/>
      <c r="D86" s="793"/>
      <c r="E86" s="793"/>
      <c r="F86" s="793"/>
      <c r="G86" s="793"/>
      <c r="H86" s="793"/>
      <c r="I86" s="793"/>
      <c r="J86" s="793"/>
      <c r="K86" s="793"/>
      <c r="L86" s="793"/>
      <c r="M86" s="793"/>
      <c r="N86" s="793"/>
    </row>
    <row r="87" spans="1:14" ht="12" customHeight="1">
      <c r="A87" s="793"/>
      <c r="B87" s="793"/>
      <c r="C87" s="793"/>
      <c r="D87" s="793"/>
      <c r="E87" s="793"/>
      <c r="F87" s="793"/>
      <c r="G87" s="793"/>
      <c r="H87" s="793"/>
      <c r="I87" s="793"/>
      <c r="J87" s="793"/>
      <c r="K87" s="793"/>
      <c r="L87" s="793"/>
      <c r="M87" s="793"/>
      <c r="N87" s="793"/>
    </row>
    <row r="88" spans="1:14" ht="12" customHeight="1">
      <c r="A88" s="793"/>
      <c r="B88" s="793"/>
      <c r="C88" s="793"/>
      <c r="D88" s="793"/>
      <c r="E88" s="793"/>
      <c r="F88" s="793"/>
      <c r="G88" s="793"/>
      <c r="H88" s="793"/>
      <c r="I88" s="793"/>
      <c r="J88" s="793"/>
      <c r="K88" s="793"/>
      <c r="L88" s="793"/>
      <c r="M88" s="793"/>
      <c r="N88" s="793"/>
    </row>
    <row r="89" spans="1:14" ht="12" customHeight="1">
      <c r="A89" s="793"/>
      <c r="B89" s="793"/>
      <c r="C89" s="793"/>
      <c r="D89" s="793"/>
      <c r="E89" s="793"/>
      <c r="F89" s="793"/>
      <c r="G89" s="793"/>
      <c r="H89" s="793"/>
      <c r="I89" s="793"/>
      <c r="J89" s="793"/>
      <c r="K89" s="793"/>
      <c r="L89" s="793"/>
      <c r="M89" s="793"/>
      <c r="N89" s="793"/>
    </row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s="729" customFormat="1" ht="12" customHeight="1"/>
    <row r="98" s="729" customFormat="1" ht="12" customHeight="1"/>
    <row r="99" s="729" customFormat="1" ht="12" customHeight="1"/>
    <row r="100" s="729" customFormat="1" ht="12" customHeight="1"/>
    <row r="101" s="729" customFormat="1" ht="12" customHeight="1"/>
    <row r="102" s="729" customFormat="1" ht="12" customHeight="1"/>
    <row r="103" s="729" customFormat="1" ht="12" customHeight="1"/>
    <row r="104" s="729" customFormat="1" ht="12" customHeight="1"/>
    <row r="105" s="729" customFormat="1" ht="12" customHeight="1"/>
    <row r="106" s="729" customFormat="1" ht="12" customHeight="1"/>
    <row r="107" s="729" customFormat="1" ht="12" customHeight="1"/>
    <row r="108" s="729" customFormat="1" ht="12" customHeight="1"/>
    <row r="109" s="729" customFormat="1" ht="12" customHeight="1"/>
    <row r="110" s="729" customFormat="1" ht="12" customHeight="1"/>
    <row r="111" s="729" customFormat="1" ht="12" customHeight="1"/>
    <row r="112" s="729" customFormat="1" ht="12" customHeight="1"/>
    <row r="113" s="729" customFormat="1" ht="12" customHeight="1"/>
    <row r="114" s="729" customFormat="1" ht="12" customHeight="1"/>
    <row r="115" s="729" customFormat="1" ht="12" customHeight="1"/>
    <row r="116" s="729" customFormat="1" ht="12" customHeight="1"/>
    <row r="117" s="729" customFormat="1" ht="12" customHeight="1"/>
    <row r="118" s="729" customFormat="1" ht="12" customHeight="1"/>
    <row r="119" s="729" customFormat="1" ht="12" customHeight="1"/>
    <row r="120" s="729" customFormat="1" ht="12" customHeight="1"/>
    <row r="121" s="729" customFormat="1" ht="12" customHeight="1"/>
    <row r="122" s="729" customFormat="1" ht="12" customHeight="1"/>
    <row r="123" s="729" customFormat="1" ht="12" customHeight="1"/>
    <row r="124" s="729" customFormat="1" ht="12" customHeight="1"/>
    <row r="125" s="729" customFormat="1" ht="12" customHeight="1"/>
    <row r="126" s="729" customFormat="1" ht="12" customHeight="1"/>
    <row r="127" s="729" customFormat="1" ht="12" customHeight="1"/>
    <row r="128" s="729" customFormat="1" ht="12" customHeight="1"/>
    <row r="129" s="729" customFormat="1" ht="12" customHeight="1"/>
    <row r="130" s="729" customFormat="1" ht="12" customHeight="1"/>
    <row r="131" s="729" customFormat="1" ht="12" customHeight="1"/>
    <row r="132" s="729" customFormat="1" ht="12" customHeight="1"/>
    <row r="133" s="729" customFormat="1" ht="12" customHeight="1"/>
    <row r="134" s="729" customFormat="1" ht="12" customHeight="1"/>
    <row r="135" s="729" customFormat="1" ht="12" customHeight="1"/>
    <row r="136" s="729" customFormat="1" ht="12" customHeight="1"/>
    <row r="137" s="729" customFormat="1" ht="12" customHeight="1"/>
    <row r="138" s="729" customFormat="1" ht="12" customHeight="1"/>
    <row r="139" s="729" customFormat="1" ht="12" customHeight="1"/>
    <row r="140" s="729" customFormat="1" ht="12" customHeight="1"/>
    <row r="141" s="729" customFormat="1" ht="12" customHeight="1"/>
    <row r="142" s="729" customFormat="1" ht="12" customHeight="1"/>
    <row r="143" s="729" customFormat="1" ht="12" customHeight="1"/>
    <row r="144" s="729" customFormat="1" ht="12" customHeight="1"/>
    <row r="145" s="729" customFormat="1" ht="12" customHeight="1"/>
    <row r="146" s="729" customFormat="1" ht="12" customHeight="1"/>
    <row r="147" s="729" customFormat="1" ht="12" customHeight="1"/>
    <row r="148" s="729" customFormat="1" ht="12" customHeight="1"/>
    <row r="149" s="729" customFormat="1" ht="12" customHeight="1"/>
    <row r="150" s="729" customFormat="1" ht="12" customHeight="1"/>
    <row r="151" s="729" customFormat="1" ht="12" customHeight="1"/>
    <row r="152" s="729" customFormat="1" ht="12" customHeight="1"/>
    <row r="153" s="729" customFormat="1" ht="12" customHeight="1"/>
    <row r="154" s="729" customFormat="1" ht="12" customHeight="1"/>
    <row r="155" s="729" customFormat="1" ht="12" customHeight="1"/>
    <row r="156" s="729" customFormat="1" ht="12" customHeight="1"/>
    <row r="157" s="729" customFormat="1" ht="12" customHeight="1"/>
    <row r="158" s="729" customFormat="1" ht="12" customHeight="1"/>
    <row r="159" s="729" customFormat="1" ht="12" customHeight="1"/>
    <row r="160" s="729" customFormat="1" ht="12" customHeight="1"/>
    <row r="161" s="729" customFormat="1" ht="12" customHeight="1"/>
    <row r="162" s="729" customFormat="1" ht="12" customHeight="1"/>
    <row r="163" s="729" customFormat="1" ht="12" customHeight="1"/>
    <row r="164" s="729" customFormat="1" ht="12" customHeight="1"/>
    <row r="165" s="729" customFormat="1" ht="12" customHeight="1"/>
    <row r="166" s="729" customFormat="1" ht="12" customHeight="1"/>
    <row r="167" s="729" customFormat="1" ht="12" customHeight="1"/>
    <row r="168" s="729" customFormat="1" ht="12" customHeight="1"/>
    <row r="169" s="729" customFormat="1" ht="12" customHeight="1"/>
    <row r="170" s="729" customFormat="1" ht="12" customHeight="1"/>
    <row r="171" s="729" customFormat="1" ht="12" customHeight="1"/>
    <row r="172" s="729" customFormat="1" ht="12" customHeight="1"/>
    <row r="173" s="729" customFormat="1" ht="12" customHeight="1"/>
    <row r="174" s="729" customFormat="1" ht="12" customHeight="1"/>
    <row r="175" s="729" customFormat="1" ht="12" customHeight="1"/>
    <row r="176" s="729" customFormat="1" ht="12" customHeight="1"/>
    <row r="177" s="729" customFormat="1" ht="12" customHeight="1"/>
    <row r="178" s="729" customFormat="1" ht="12" customHeight="1"/>
    <row r="179" s="729" customFormat="1" ht="12" customHeight="1"/>
    <row r="180" s="729" customFormat="1" ht="12" customHeight="1"/>
    <row r="181" s="729" customFormat="1" ht="12" customHeight="1"/>
    <row r="182" s="729" customFormat="1" ht="12" customHeight="1"/>
    <row r="183" s="729" customFormat="1" ht="12" customHeight="1"/>
    <row r="184" s="729" customFormat="1" ht="12" customHeight="1"/>
    <row r="185" s="729" customFormat="1" ht="12" customHeight="1"/>
    <row r="186" s="729" customFormat="1" ht="12" customHeight="1"/>
    <row r="187" s="729" customFormat="1" ht="12" customHeight="1"/>
    <row r="188" s="729" customFormat="1" ht="12" customHeight="1"/>
    <row r="189" s="729" customFormat="1" ht="12" customHeight="1"/>
    <row r="190" s="729" customFormat="1" ht="12" customHeight="1"/>
    <row r="191" s="729" customFormat="1" ht="12" customHeight="1"/>
    <row r="192" s="729" customFormat="1" ht="12" customHeight="1"/>
    <row r="193" s="729" customFormat="1" ht="12" customHeight="1"/>
    <row r="194" s="729" customFormat="1" ht="12" customHeight="1"/>
    <row r="195" s="729" customFormat="1" ht="12" customHeight="1"/>
    <row r="196" s="729" customFormat="1" ht="12" customHeight="1"/>
    <row r="197" s="729" customFormat="1" ht="12" customHeight="1"/>
    <row r="198" s="729" customFormat="1" ht="12" customHeight="1"/>
    <row r="199" s="729" customFormat="1" ht="12" customHeight="1"/>
    <row r="200" s="729" customFormat="1" ht="12" customHeight="1"/>
    <row r="201" s="729" customFormat="1" ht="12" customHeight="1"/>
    <row r="202" s="729" customFormat="1" ht="12" customHeight="1"/>
    <row r="203" s="729" customFormat="1" ht="12" customHeight="1"/>
    <row r="204" s="729" customFormat="1" ht="12" customHeight="1"/>
    <row r="205" s="729" customFormat="1" ht="12" customHeight="1"/>
    <row r="206" s="729" customFormat="1" ht="12" customHeight="1"/>
    <row r="207" s="729" customFormat="1" ht="12" customHeight="1"/>
    <row r="208" s="729" customFormat="1" ht="12" customHeight="1"/>
    <row r="209" s="729" customFormat="1" ht="12" customHeight="1"/>
    <row r="210" s="729" customFormat="1" ht="12" customHeight="1"/>
    <row r="211" s="729" customFormat="1" ht="12" customHeight="1"/>
    <row r="212" s="729" customFormat="1" ht="12" customHeight="1"/>
    <row r="213" s="729" customFormat="1" ht="12" customHeight="1"/>
    <row r="214" s="729" customFormat="1" ht="12" customHeight="1"/>
    <row r="215" s="729" customFormat="1" ht="12" customHeight="1"/>
    <row r="216" s="729" customFormat="1" ht="12" customHeight="1"/>
    <row r="217" s="729" customFormat="1" ht="12" customHeight="1"/>
    <row r="218" s="729" customFormat="1" ht="12" customHeight="1"/>
    <row r="219" s="729" customFormat="1" ht="12" customHeight="1"/>
    <row r="220" s="729" customFormat="1" ht="12" customHeight="1"/>
    <row r="221" s="729" customFormat="1" ht="12" customHeight="1"/>
    <row r="222" s="729" customFormat="1" ht="12" customHeight="1"/>
    <row r="223" s="729" customFormat="1" ht="12" customHeight="1"/>
    <row r="224" s="729" customFormat="1" ht="12" customHeight="1"/>
    <row r="225" s="729" customFormat="1" ht="12" customHeight="1"/>
    <row r="226" s="729" customFormat="1" ht="12" customHeight="1"/>
    <row r="227" s="729" customFormat="1" ht="12" customHeight="1"/>
    <row r="228" s="729" customFormat="1" ht="12" customHeight="1"/>
    <row r="229" s="729" customFormat="1" ht="12" customHeight="1"/>
    <row r="230" s="729" customFormat="1" ht="12" customHeight="1"/>
    <row r="231" s="729" customFormat="1" ht="12" customHeight="1"/>
    <row r="232" s="729" customFormat="1" ht="12" customHeight="1"/>
    <row r="233" s="729" customFormat="1" ht="12" customHeight="1"/>
    <row r="234" s="729" customFormat="1" ht="12" customHeight="1"/>
    <row r="235" s="729" customFormat="1" ht="12" customHeight="1"/>
    <row r="236" s="729" customFormat="1" ht="12" customHeight="1"/>
    <row r="237" s="729" customFormat="1" ht="12" customHeight="1"/>
    <row r="238" s="729" customFormat="1" ht="12" customHeight="1"/>
    <row r="239" s="729" customFormat="1" ht="12" customHeight="1"/>
    <row r="240" s="729" customFormat="1" ht="12" customHeight="1"/>
    <row r="241" s="729" customFormat="1" ht="12" customHeight="1"/>
    <row r="242" s="729" customFormat="1" ht="12" customHeight="1"/>
    <row r="243" s="729" customFormat="1" ht="12" customHeight="1"/>
    <row r="244" s="729" customFormat="1" ht="12" customHeight="1"/>
    <row r="245" s="729" customFormat="1" ht="12" customHeight="1"/>
    <row r="246" s="729" customFormat="1" ht="12" customHeight="1"/>
    <row r="247" s="729" customFormat="1" ht="12" customHeight="1"/>
    <row r="248" s="729" customFormat="1" ht="12" customHeight="1"/>
    <row r="249" s="729" customFormat="1" ht="12" customHeight="1"/>
    <row r="250" s="729" customFormat="1" ht="12" customHeight="1"/>
    <row r="251" s="729" customFormat="1" ht="12" customHeight="1"/>
    <row r="252" s="729" customFormat="1" ht="12" customHeight="1"/>
    <row r="253" s="729" customFormat="1" ht="12" customHeight="1"/>
    <row r="254" s="729" customFormat="1" ht="12" customHeight="1"/>
    <row r="255" s="729" customFormat="1" ht="12" customHeight="1"/>
    <row r="256" s="729" customFormat="1" ht="12" customHeight="1"/>
    <row r="257" s="729" customFormat="1" ht="12" customHeight="1"/>
    <row r="258" s="729" customFormat="1" ht="12" customHeight="1"/>
    <row r="259" s="729" customFormat="1" ht="12" customHeight="1"/>
    <row r="260" s="729" customFormat="1" ht="12" customHeight="1"/>
    <row r="261" s="729" customFormat="1" ht="12" customHeight="1"/>
    <row r="262" s="729" customFormat="1" ht="12" customHeight="1"/>
    <row r="263" s="729" customFormat="1" ht="12" customHeight="1"/>
    <row r="264" s="729" customFormat="1" ht="12" customHeight="1"/>
    <row r="265" s="729" customFormat="1" ht="12" customHeight="1"/>
    <row r="266" s="729" customFormat="1" ht="12" customHeight="1"/>
    <row r="267" s="729" customFormat="1" ht="12" customHeight="1"/>
    <row r="268" s="729" customFormat="1" ht="12" customHeight="1"/>
    <row r="269" s="729" customFormat="1" ht="12" customHeight="1"/>
    <row r="270" s="729" customFormat="1" ht="12" customHeight="1"/>
    <row r="271" s="729" customFormat="1" ht="12" customHeight="1"/>
    <row r="272" s="729" customFormat="1" ht="12" customHeight="1"/>
    <row r="273" s="729" customFormat="1" ht="12" customHeight="1"/>
    <row r="274" s="729" customFormat="1" ht="12" customHeight="1"/>
    <row r="275" s="729" customFormat="1" ht="12" customHeight="1"/>
    <row r="276" s="729" customFormat="1" ht="12" customHeight="1"/>
    <row r="277" s="729" customFormat="1" ht="12" customHeight="1"/>
    <row r="278" s="729" customFormat="1" ht="12" customHeight="1"/>
    <row r="279" s="729" customFormat="1" ht="12" customHeight="1"/>
    <row r="280" s="729" customFormat="1" ht="12" customHeight="1"/>
    <row r="281" s="729" customFormat="1" ht="12" customHeight="1"/>
    <row r="282" s="729" customFormat="1" ht="12" customHeight="1"/>
    <row r="283" s="729" customFormat="1" ht="12" customHeight="1"/>
    <row r="284" s="729" customFormat="1" ht="12" customHeight="1"/>
    <row r="285" s="729" customFormat="1" ht="12" customHeight="1"/>
    <row r="286" s="729" customFormat="1" ht="12" customHeight="1"/>
    <row r="287" s="729" customFormat="1" ht="12" customHeight="1"/>
    <row r="288" s="729" customFormat="1" ht="12" customHeight="1"/>
    <row r="289" s="729" customFormat="1" ht="12" customHeight="1"/>
    <row r="290" s="729" customFormat="1" ht="12" customHeight="1"/>
    <row r="291" s="729" customFormat="1" ht="12" customHeight="1"/>
    <row r="292" s="729" customFormat="1" ht="12" customHeight="1"/>
    <row r="293" s="729" customFormat="1" ht="12" customHeight="1"/>
    <row r="294" s="729" customFormat="1" ht="12" customHeight="1"/>
    <row r="295" s="729" customFormat="1" ht="12" customHeight="1"/>
    <row r="296" s="729" customFormat="1" ht="12" customHeight="1"/>
    <row r="297" s="729" customFormat="1" ht="12" customHeight="1"/>
    <row r="298" s="729" customFormat="1" ht="12" customHeight="1"/>
    <row r="299" s="729" customFormat="1" ht="12" customHeight="1"/>
    <row r="300" s="729" customFormat="1" ht="12" customHeight="1"/>
    <row r="301" s="729" customFormat="1" ht="12" customHeight="1"/>
    <row r="302" s="729" customFormat="1" ht="12" customHeight="1"/>
    <row r="303" s="729" customFormat="1" ht="12" customHeight="1"/>
    <row r="304" s="729" customFormat="1" ht="12" customHeight="1"/>
    <row r="305" s="729" customFormat="1" ht="12" customHeight="1"/>
    <row r="306" s="729" customFormat="1" ht="12" customHeight="1"/>
    <row r="307" s="729" customFormat="1" ht="12" customHeight="1"/>
    <row r="308" s="729" customFormat="1" ht="12" customHeight="1"/>
    <row r="309" s="729" customFormat="1" ht="12" customHeight="1"/>
    <row r="310" s="729" customFormat="1" ht="12" customHeight="1"/>
    <row r="311" s="729" customFormat="1" ht="12" customHeight="1"/>
    <row r="312" s="729" customFormat="1" ht="12" customHeight="1"/>
    <row r="313" s="729" customFormat="1" ht="12" customHeight="1"/>
    <row r="314" s="729" customFormat="1" ht="12" customHeight="1"/>
    <row r="315" s="729" customFormat="1" ht="12" customHeight="1"/>
    <row r="316" s="729" customFormat="1" ht="12" customHeight="1"/>
    <row r="317" s="729" customFormat="1" ht="12" customHeight="1"/>
    <row r="318" s="729" customFormat="1" ht="12" customHeight="1"/>
    <row r="319" s="729" customFormat="1" ht="12" customHeight="1"/>
    <row r="320" s="729" customFormat="1" ht="12" customHeight="1"/>
    <row r="321" s="729" customFormat="1" ht="12" customHeight="1"/>
    <row r="322" s="729" customFormat="1" ht="12" customHeight="1"/>
    <row r="323" s="729" customFormat="1" ht="12" customHeight="1"/>
    <row r="324" s="729" customFormat="1" ht="12" customHeight="1"/>
    <row r="325" s="729" customFormat="1" ht="12" customHeight="1"/>
    <row r="326" s="729" customFormat="1" ht="12" customHeight="1"/>
    <row r="327" s="729" customFormat="1" ht="12" customHeight="1"/>
    <row r="328" s="729" customFormat="1" ht="12" customHeight="1"/>
    <row r="329" s="729" customFormat="1" ht="12" customHeight="1"/>
    <row r="330" s="729" customFormat="1" ht="12" customHeight="1"/>
    <row r="331" s="729" customFormat="1" ht="12" customHeight="1"/>
    <row r="332" s="729" customFormat="1" ht="12" customHeight="1"/>
    <row r="333" s="729" customFormat="1" ht="12" customHeight="1"/>
    <row r="334" s="729" customFormat="1" ht="12" customHeight="1"/>
    <row r="335" s="729" customFormat="1" ht="12" customHeight="1"/>
    <row r="336" s="729" customFormat="1" ht="12" customHeight="1"/>
    <row r="337" s="729" customFormat="1" ht="12" customHeight="1"/>
    <row r="338" s="729" customFormat="1" ht="12" customHeight="1"/>
    <row r="339" s="729" customFormat="1" ht="12" customHeight="1"/>
    <row r="340" s="729" customFormat="1" ht="12" customHeight="1"/>
    <row r="341" s="729" customFormat="1" ht="12" customHeight="1"/>
    <row r="342" s="729" customFormat="1" ht="12" customHeight="1"/>
    <row r="343" s="729" customFormat="1" ht="12" customHeight="1"/>
    <row r="344" s="729" customFormat="1" ht="12" customHeight="1"/>
    <row r="345" s="729" customFormat="1" ht="12" customHeight="1"/>
    <row r="346" s="729" customFormat="1" ht="12" customHeight="1"/>
    <row r="347" s="729" customFormat="1" ht="12" customHeight="1"/>
    <row r="348" s="729" customFormat="1" ht="12" customHeight="1"/>
    <row r="349" s="729" customFormat="1" ht="12" customHeight="1"/>
    <row r="350" s="729" customFormat="1" ht="12" customHeight="1"/>
    <row r="351" s="729" customFormat="1" ht="12" customHeight="1"/>
    <row r="352" s="729" customFormat="1" ht="12" customHeight="1"/>
    <row r="353" s="729" customFormat="1" ht="12" customHeight="1"/>
    <row r="354" s="729" customFormat="1" ht="12" customHeight="1"/>
    <row r="355" s="729" customFormat="1" ht="12" customHeight="1"/>
    <row r="356" s="729" customFormat="1" ht="12" customHeight="1"/>
    <row r="357" s="729" customFormat="1" ht="12" customHeight="1"/>
    <row r="358" s="729" customFormat="1" ht="12" customHeight="1"/>
    <row r="359" s="729" customFormat="1" ht="12" customHeight="1"/>
    <row r="360" s="729" customFormat="1" ht="12" customHeight="1"/>
    <row r="361" s="729" customFormat="1" ht="12" customHeight="1"/>
    <row r="362" s="729" customFormat="1" ht="12" customHeight="1"/>
    <row r="363" s="729" customFormat="1" ht="12" customHeight="1"/>
    <row r="364" s="729" customFormat="1" ht="12" customHeight="1"/>
    <row r="365" s="729" customFormat="1" ht="12" customHeight="1"/>
    <row r="366" s="729" customFormat="1" ht="12" customHeight="1"/>
    <row r="367" s="729" customFormat="1" ht="12" customHeight="1"/>
    <row r="368" s="729" customFormat="1" ht="12" customHeight="1"/>
    <row r="369" s="729" customFormat="1" ht="12" customHeight="1"/>
    <row r="370" s="729" customFormat="1" ht="12" customHeight="1"/>
    <row r="371" s="729" customFormat="1" ht="12" customHeight="1"/>
    <row r="372" s="729" customFormat="1" ht="12" customHeight="1"/>
    <row r="373" s="729" customFormat="1" ht="12" customHeight="1"/>
    <row r="374" s="729" customFormat="1" ht="12" customHeight="1"/>
    <row r="375" s="729" customFormat="1" ht="12" customHeight="1"/>
    <row r="376" s="729" customFormat="1" ht="12" customHeight="1"/>
    <row r="377" s="729" customFormat="1" ht="12" customHeight="1"/>
    <row r="378" s="729" customFormat="1" ht="12" customHeight="1"/>
    <row r="379" s="729" customFormat="1" ht="12" customHeight="1"/>
    <row r="380" s="729" customFormat="1" ht="12" customHeight="1"/>
    <row r="381" s="729" customFormat="1" ht="12" customHeight="1"/>
    <row r="382" s="729" customFormat="1" ht="12" customHeight="1"/>
    <row r="383" s="729" customFormat="1" ht="12" customHeight="1"/>
    <row r="384" s="729" customFormat="1" ht="12" customHeight="1"/>
    <row r="385" s="729" customFormat="1" ht="12" customHeight="1"/>
    <row r="386" s="729" customFormat="1" ht="12" customHeight="1"/>
    <row r="387" s="729" customFormat="1" ht="12" customHeight="1"/>
    <row r="388" s="729" customFormat="1" ht="12" customHeight="1"/>
    <row r="389" s="729" customFormat="1" ht="12" customHeight="1"/>
    <row r="390" s="729" customFormat="1" ht="12" customHeight="1"/>
    <row r="391" s="729" customFormat="1" ht="12" customHeight="1"/>
    <row r="392" s="729" customFormat="1" ht="12" customHeight="1"/>
    <row r="393" s="729" customFormat="1" ht="12" customHeight="1"/>
    <row r="394" s="729" customFormat="1" ht="12" customHeight="1"/>
    <row r="395" s="729" customFormat="1" ht="12" customHeight="1"/>
    <row r="396" s="729" customFormat="1" ht="12" customHeight="1"/>
    <row r="397" s="729" customFormat="1" ht="12" customHeight="1"/>
    <row r="398" s="729" customFormat="1" ht="12" customHeight="1"/>
    <row r="399" s="729" customFormat="1" ht="12" customHeight="1"/>
    <row r="400" s="729" customFormat="1" ht="12" customHeight="1"/>
    <row r="401" s="729" customFormat="1" ht="12" customHeight="1"/>
    <row r="402" s="729" customFormat="1" ht="12" customHeight="1"/>
    <row r="403" s="729" customFormat="1" ht="12" customHeight="1"/>
    <row r="404" s="729" customFormat="1" ht="12" customHeight="1"/>
    <row r="405" s="729" customFormat="1" ht="12" customHeight="1"/>
    <row r="406" s="729" customFormat="1" ht="12" customHeight="1"/>
    <row r="407" s="729" customFormat="1" ht="12" customHeight="1"/>
    <row r="408" s="729" customFormat="1" ht="12" customHeight="1"/>
    <row r="409" s="729" customFormat="1" ht="12" customHeight="1"/>
    <row r="410" s="729" customFormat="1" ht="12" customHeight="1"/>
    <row r="411" s="729" customFormat="1" ht="12" customHeight="1"/>
    <row r="412" s="729" customFormat="1" ht="12" customHeight="1"/>
    <row r="413" s="729" customFormat="1" ht="12" customHeight="1"/>
    <row r="414" s="729" customFormat="1" ht="12" customHeight="1"/>
    <row r="415" s="729" customFormat="1" ht="12" customHeight="1"/>
    <row r="416" s="729" customFormat="1" ht="12" customHeight="1"/>
    <row r="417" s="729" customFormat="1" ht="12" customHeight="1"/>
    <row r="418" s="729" customFormat="1" ht="12" customHeight="1"/>
    <row r="419" s="729" customFormat="1" ht="12" customHeight="1"/>
    <row r="420" s="729" customFormat="1" ht="12" customHeight="1"/>
    <row r="421" s="729" customFormat="1" ht="12" customHeight="1"/>
    <row r="422" s="729" customFormat="1" ht="12" customHeight="1"/>
    <row r="423" s="729" customFormat="1" ht="12" customHeight="1"/>
    <row r="424" s="729" customFormat="1" ht="12" customHeight="1"/>
    <row r="425" s="729" customFormat="1" ht="12" customHeight="1"/>
    <row r="426" s="729" customFormat="1" ht="12" customHeight="1"/>
    <row r="427" s="729" customFormat="1" ht="12" customHeight="1"/>
    <row r="428" s="729" customFormat="1" ht="12" customHeight="1"/>
    <row r="429" s="729" customFormat="1" ht="12" customHeight="1"/>
    <row r="430" s="729" customFormat="1" ht="12" customHeight="1"/>
    <row r="431" s="729" customFormat="1" ht="12" customHeight="1"/>
    <row r="432" s="729" customFormat="1" ht="12" customHeight="1"/>
    <row r="433" s="729" customFormat="1" ht="12" customHeight="1"/>
    <row r="434" s="729" customFormat="1" ht="12" customHeight="1"/>
    <row r="435" s="729" customFormat="1" ht="12" customHeight="1"/>
    <row r="436" s="729" customFormat="1" ht="12" customHeight="1"/>
    <row r="437" s="729" customFormat="1" ht="12" customHeight="1"/>
    <row r="438" s="729" customFormat="1" ht="12" customHeight="1"/>
    <row r="439" s="729" customFormat="1" ht="12" customHeight="1"/>
    <row r="440" s="729" customFormat="1" ht="12" customHeight="1"/>
    <row r="441" s="729" customFormat="1" ht="12" customHeight="1"/>
    <row r="442" s="729" customFormat="1" ht="12" customHeight="1"/>
    <row r="443" s="729" customFormat="1" ht="12" customHeight="1"/>
    <row r="444" s="729" customFormat="1" ht="12" customHeight="1"/>
    <row r="445" s="729" customFormat="1" ht="12" customHeight="1"/>
    <row r="446" s="729" customFormat="1" ht="12" customHeight="1"/>
    <row r="447" s="729" customFormat="1" ht="12" customHeight="1"/>
    <row r="448" s="729" customFormat="1" ht="12" customHeight="1"/>
    <row r="449" s="729" customFormat="1" ht="12" customHeight="1"/>
    <row r="450" s="729" customFormat="1" ht="12" customHeight="1"/>
    <row r="451" s="729" customFormat="1" ht="12" customHeight="1"/>
    <row r="452" s="729" customFormat="1" ht="12" customHeight="1"/>
    <row r="453" s="729" customFormat="1" ht="12" customHeight="1"/>
    <row r="454" s="729" customFormat="1" ht="12" customHeight="1"/>
    <row r="455" s="729" customFormat="1" ht="12" customHeight="1"/>
    <row r="456" s="729" customFormat="1" ht="12" customHeight="1"/>
    <row r="457" s="729" customFormat="1" ht="12" customHeight="1"/>
    <row r="458" s="729" customFormat="1" ht="12" customHeight="1"/>
    <row r="459" s="729" customFormat="1" ht="12" customHeight="1"/>
    <row r="460" s="729" customFormat="1" ht="12" customHeight="1"/>
    <row r="461" s="729" customFormat="1" ht="12" customHeight="1"/>
    <row r="462" s="729" customFormat="1" ht="12" customHeight="1"/>
    <row r="463" s="729" customFormat="1" ht="12" customHeight="1"/>
    <row r="464" s="729" customFormat="1" ht="12" customHeight="1"/>
    <row r="465" s="729" customFormat="1" ht="12" customHeight="1"/>
    <row r="466" s="729" customFormat="1" ht="12" customHeight="1"/>
    <row r="467" s="729" customFormat="1" ht="12" customHeight="1"/>
    <row r="468" s="729" customFormat="1" ht="12" customHeight="1"/>
    <row r="469" s="729" customFormat="1" ht="12" customHeight="1"/>
    <row r="470" s="729" customFormat="1" ht="12" customHeight="1"/>
    <row r="471" s="729" customFormat="1" ht="12" customHeight="1"/>
    <row r="472" s="729" customFormat="1" ht="12" customHeight="1"/>
    <row r="473" s="729" customFormat="1" ht="12" customHeight="1"/>
    <row r="474" s="729" customFormat="1" ht="12" customHeight="1"/>
    <row r="475" s="729" customFormat="1" ht="12" customHeight="1"/>
    <row r="476" s="729" customFormat="1" ht="12" customHeight="1"/>
    <row r="477" s="729" customFormat="1" ht="12" customHeight="1"/>
    <row r="478" s="729" customFormat="1" ht="12" customHeight="1"/>
    <row r="479" s="729" customFormat="1" ht="12" customHeight="1"/>
    <row r="480" s="729" customFormat="1" ht="12" customHeight="1"/>
    <row r="481" s="729" customFormat="1" ht="12" customHeight="1"/>
    <row r="482" s="729" customFormat="1" ht="12" customHeight="1"/>
    <row r="483" s="729" customFormat="1" ht="12" customHeight="1"/>
    <row r="484" s="729" customFormat="1" ht="12" customHeight="1"/>
    <row r="485" s="729" customFormat="1" ht="12" customHeight="1"/>
    <row r="486" s="729" customFormat="1" ht="12" customHeight="1"/>
    <row r="487" s="729" customFormat="1" ht="12" customHeight="1"/>
    <row r="488" s="729" customFormat="1" ht="12" customHeight="1"/>
    <row r="489" s="729" customFormat="1" ht="12" customHeight="1"/>
    <row r="490" s="729" customFormat="1" ht="12" customHeight="1"/>
    <row r="491" s="729" customFormat="1" ht="12" customHeight="1"/>
    <row r="492" s="729" customFormat="1" ht="12" customHeight="1"/>
    <row r="493" s="729" customFormat="1" ht="12" customHeight="1"/>
    <row r="494" s="729" customFormat="1" ht="12" customHeight="1"/>
    <row r="495" s="729" customFormat="1" ht="12" customHeight="1"/>
    <row r="496" s="729" customFormat="1" ht="12" customHeight="1"/>
    <row r="497" s="729" customFormat="1" ht="12" customHeight="1"/>
    <row r="498" s="729" customFormat="1" ht="12" customHeight="1"/>
    <row r="499" s="729" customFormat="1" ht="12" customHeight="1"/>
    <row r="500" s="729" customFormat="1" ht="12" customHeight="1"/>
    <row r="501" s="729" customFormat="1" ht="12" customHeight="1"/>
    <row r="502" s="729" customFormat="1" ht="12" customHeight="1"/>
    <row r="503" s="729" customFormat="1" ht="12" customHeight="1"/>
    <row r="504" s="729" customFormat="1" ht="12" customHeight="1"/>
    <row r="505" s="729" customFormat="1" ht="12" customHeight="1"/>
    <row r="506" s="729" customFormat="1" ht="12" customHeight="1"/>
    <row r="507" s="729" customFormat="1" ht="12" customHeight="1"/>
    <row r="508" s="729" customFormat="1" ht="12" customHeight="1"/>
    <row r="509" s="729" customFormat="1" ht="12" customHeight="1"/>
    <row r="510" s="729" customFormat="1" ht="12" customHeight="1"/>
    <row r="511" s="729" customFormat="1" ht="12" customHeight="1"/>
    <row r="512" s="729" customFormat="1" ht="12" customHeight="1"/>
    <row r="513" s="729" customFormat="1" ht="12" customHeight="1"/>
    <row r="514" s="729" customFormat="1" ht="12" customHeight="1"/>
    <row r="515" s="729" customFormat="1" ht="12" customHeight="1"/>
    <row r="516" s="729" customFormat="1" ht="12" customHeight="1"/>
    <row r="517" s="729" customFormat="1" ht="12" customHeight="1"/>
    <row r="518" s="729" customFormat="1" ht="12" customHeight="1"/>
    <row r="519" s="729" customFormat="1" ht="12" customHeight="1"/>
    <row r="520" s="729" customFormat="1" ht="12" customHeight="1"/>
    <row r="521" s="729" customFormat="1" ht="12" customHeight="1"/>
    <row r="522" s="729" customFormat="1" ht="12" customHeight="1"/>
    <row r="523" s="729" customFormat="1" ht="12" customHeight="1"/>
    <row r="524" s="729" customFormat="1" ht="12" customHeight="1"/>
    <row r="525" s="729" customFormat="1" ht="12" customHeight="1"/>
    <row r="526" s="729" customFormat="1" ht="12" customHeight="1"/>
    <row r="527" s="729" customFormat="1" ht="12" customHeight="1"/>
    <row r="528" s="729" customFormat="1" ht="12" customHeight="1"/>
    <row r="529" s="729" customFormat="1" ht="12" customHeight="1"/>
    <row r="530" s="729" customFormat="1" ht="12" customHeight="1"/>
    <row r="531" s="729" customFormat="1" ht="12" customHeight="1"/>
    <row r="532" s="729" customFormat="1" ht="12" customHeight="1"/>
    <row r="533" s="729" customFormat="1" ht="12" customHeight="1"/>
    <row r="534" s="729" customFormat="1" ht="12" customHeight="1"/>
    <row r="535" s="729" customFormat="1" ht="12" customHeight="1"/>
    <row r="536" s="729" customFormat="1" ht="12" customHeight="1"/>
    <row r="537" s="729" customFormat="1" ht="12" customHeight="1"/>
    <row r="538" s="729" customFormat="1" ht="12" customHeight="1"/>
    <row r="539" s="729" customFormat="1" ht="12" customHeight="1"/>
    <row r="540" s="729" customFormat="1" ht="12" customHeight="1"/>
    <row r="541" s="729" customFormat="1" ht="12" customHeight="1"/>
    <row r="542" s="729" customFormat="1" ht="12" customHeight="1"/>
    <row r="543" s="729" customFormat="1" ht="12" customHeight="1"/>
    <row r="544" s="729" customFormat="1" ht="12" customHeight="1"/>
    <row r="545" s="729" customFormat="1" ht="12" customHeight="1"/>
    <row r="546" s="729" customFormat="1" ht="12" customHeight="1"/>
    <row r="547" s="729" customFormat="1" ht="12" customHeight="1"/>
    <row r="548" s="729" customFormat="1" ht="12" customHeight="1"/>
    <row r="549" s="729" customFormat="1" ht="12" customHeight="1"/>
    <row r="550" s="729" customFormat="1" ht="12" customHeight="1"/>
    <row r="551" s="729" customFormat="1" ht="12" customHeight="1"/>
    <row r="552" s="729" customFormat="1" ht="12" customHeight="1"/>
    <row r="553" s="729" customFormat="1" ht="12" customHeight="1"/>
    <row r="554" s="729" customFormat="1" ht="12" customHeight="1"/>
    <row r="555" s="729" customFormat="1" ht="12" customHeight="1"/>
    <row r="556" s="729" customFormat="1" ht="12" customHeight="1"/>
    <row r="557" s="729" customFormat="1" ht="12" customHeight="1"/>
    <row r="558" s="729" customFormat="1" ht="12" customHeight="1"/>
    <row r="559" s="729" customFormat="1" ht="12" customHeight="1"/>
    <row r="560" s="729" customFormat="1" ht="12" customHeight="1"/>
    <row r="561" s="729" customFormat="1" ht="12" customHeight="1"/>
    <row r="562" s="729" customFormat="1" ht="12" customHeight="1"/>
    <row r="563" s="729" customFormat="1" ht="12" customHeight="1"/>
    <row r="564" s="729" customFormat="1" ht="12" customHeight="1"/>
    <row r="565" s="729" customFormat="1" ht="12" customHeight="1"/>
    <row r="566" s="729" customFormat="1" ht="12" customHeight="1"/>
    <row r="567" s="729" customFormat="1" ht="12" customHeight="1"/>
    <row r="568" s="729" customFormat="1" ht="12" customHeight="1"/>
    <row r="569" s="729" customFormat="1" ht="12" customHeight="1"/>
    <row r="570" s="729" customFormat="1" ht="12" customHeight="1"/>
    <row r="571" s="729" customFormat="1" ht="12" customHeight="1"/>
    <row r="572" s="729" customFormat="1" ht="12" customHeight="1"/>
    <row r="573" s="729" customFormat="1" ht="12" customHeight="1"/>
    <row r="574" s="729" customFormat="1" ht="12" customHeight="1"/>
    <row r="575" s="729" customFormat="1" ht="12" customHeight="1"/>
    <row r="576" s="729" customFormat="1" ht="12" customHeight="1"/>
    <row r="577" s="729" customFormat="1" ht="12" customHeight="1"/>
    <row r="578" s="729" customFormat="1" ht="12" customHeight="1"/>
    <row r="579" s="729" customFormat="1" ht="12" customHeight="1"/>
    <row r="580" s="729" customFormat="1" ht="12" customHeight="1"/>
    <row r="581" s="729" customFormat="1" ht="12" customHeight="1"/>
    <row r="582" s="729" customFormat="1" ht="12" customHeight="1"/>
    <row r="583" s="729" customFormat="1" ht="12" customHeight="1"/>
    <row r="584" s="729" customFormat="1" ht="12" customHeight="1"/>
    <row r="585" s="729" customFormat="1" ht="12" customHeight="1"/>
    <row r="586" s="729" customFormat="1" ht="12" customHeight="1"/>
    <row r="587" s="729" customFormat="1" ht="12" customHeight="1"/>
    <row r="588" s="729" customFormat="1" ht="12" customHeight="1"/>
    <row r="589" s="729" customFormat="1" ht="12" customHeight="1"/>
    <row r="590" s="729" customFormat="1" ht="12" customHeight="1"/>
    <row r="591" s="729" customFormat="1" ht="12" customHeight="1"/>
    <row r="592" s="729" customFormat="1" ht="12" customHeight="1"/>
    <row r="593" s="729" customFormat="1" ht="12" customHeight="1"/>
    <row r="594" s="729" customFormat="1" ht="12" customHeight="1"/>
    <row r="595" s="729" customFormat="1" ht="12" customHeight="1"/>
    <row r="596" s="729" customFormat="1" ht="12" customHeight="1"/>
    <row r="597" s="729" customFormat="1" ht="12" customHeight="1"/>
    <row r="598" s="729" customFormat="1" ht="12" customHeight="1"/>
    <row r="599" s="729" customFormat="1" ht="12" customHeight="1"/>
    <row r="600" s="729" customFormat="1" ht="12" customHeight="1"/>
    <row r="601" s="729" customFormat="1" ht="12" customHeight="1"/>
    <row r="602" s="729" customFormat="1" ht="12" customHeight="1"/>
    <row r="603" s="729" customFormat="1" ht="12" customHeight="1"/>
    <row r="604" s="729" customFormat="1" ht="12" customHeight="1"/>
    <row r="605" s="729" customFormat="1" ht="12" customHeight="1"/>
    <row r="606" s="729" customFormat="1" ht="12" customHeight="1"/>
    <row r="607" s="729" customFormat="1" ht="12" customHeight="1"/>
    <row r="608" s="729" customFormat="1" ht="12" customHeight="1"/>
    <row r="609" s="729" customFormat="1" ht="12" customHeight="1"/>
    <row r="610" s="729" customFormat="1" ht="12" customHeight="1"/>
    <row r="611" s="729" customFormat="1" ht="12" customHeight="1"/>
    <row r="612" s="729" customFormat="1" ht="12" customHeight="1"/>
    <row r="613" s="729" customFormat="1" ht="12" customHeight="1"/>
    <row r="614" s="729" customFormat="1" ht="12" customHeight="1"/>
    <row r="615" s="729" customFormat="1" ht="12" customHeight="1"/>
    <row r="616" s="729" customFormat="1" ht="12" customHeight="1"/>
    <row r="617" s="729" customFormat="1" ht="12" customHeight="1"/>
    <row r="618" s="729" customFormat="1" ht="12" customHeight="1"/>
    <row r="619" s="729" customFormat="1" ht="12" customHeight="1"/>
    <row r="620" s="729" customFormat="1" ht="12" customHeight="1"/>
    <row r="621" s="729" customFormat="1" ht="12" customHeight="1"/>
    <row r="622" s="729" customFormat="1" ht="12" customHeight="1"/>
    <row r="623" s="729" customFormat="1" ht="12" customHeight="1"/>
    <row r="624" s="729" customFormat="1" ht="12" customHeight="1"/>
    <row r="625" s="729" customFormat="1" ht="12" customHeight="1"/>
    <row r="626" s="729" customFormat="1" ht="12" customHeight="1"/>
    <row r="627" s="729" customFormat="1" ht="12" customHeight="1"/>
    <row r="628" s="729" customFormat="1" ht="12" customHeight="1"/>
    <row r="629" s="729" customFormat="1" ht="12" customHeight="1"/>
    <row r="630" s="729" customFormat="1" ht="12" customHeight="1"/>
    <row r="631" s="729" customFormat="1" ht="12" customHeight="1"/>
    <row r="632" s="729" customFormat="1" ht="12" customHeight="1"/>
    <row r="633" s="729" customFormat="1" ht="12" customHeight="1"/>
    <row r="634" s="729" customFormat="1" ht="12" customHeight="1"/>
    <row r="635" s="729" customFormat="1" ht="12" customHeight="1"/>
    <row r="636" s="729" customFormat="1" ht="12" customHeight="1"/>
    <row r="637" s="729" customFormat="1" ht="12" customHeight="1"/>
    <row r="638" s="729" customFormat="1" ht="12" customHeight="1"/>
    <row r="639" s="729" customFormat="1" ht="12" customHeight="1"/>
    <row r="640" s="729" customFormat="1" ht="12" customHeight="1"/>
    <row r="641" s="729" customFormat="1" ht="12" customHeight="1"/>
    <row r="642" s="729" customFormat="1" ht="12" customHeight="1"/>
    <row r="643" s="729" customFormat="1" ht="12" customHeight="1"/>
    <row r="644" s="729" customFormat="1" ht="12" customHeight="1"/>
    <row r="645" s="729" customFormat="1" ht="12" customHeight="1"/>
    <row r="646" s="729" customFormat="1" ht="12" customHeight="1"/>
    <row r="647" s="729" customFormat="1" ht="12" customHeight="1"/>
    <row r="648" s="729" customFormat="1" ht="12" customHeight="1"/>
    <row r="649" s="729" customFormat="1" ht="12" customHeight="1"/>
    <row r="650" s="729" customFormat="1" ht="12" customHeight="1"/>
    <row r="651" s="729" customFormat="1" ht="12" customHeight="1"/>
    <row r="652" s="729" customFormat="1" ht="12" customHeight="1"/>
    <row r="653" s="729" customFormat="1" ht="12" customHeight="1"/>
    <row r="654" s="729" customFormat="1" ht="12" customHeight="1"/>
    <row r="655" s="729" customFormat="1" ht="12" customHeight="1"/>
    <row r="656" s="729" customFormat="1" ht="12" customHeight="1"/>
    <row r="657" s="729" customFormat="1" ht="12" customHeight="1"/>
    <row r="658" s="729" customFormat="1" ht="12" customHeight="1"/>
    <row r="659" s="729" customFormat="1" ht="12" customHeight="1"/>
    <row r="660" s="729" customFormat="1" ht="12" customHeight="1"/>
    <row r="661" s="729" customFormat="1" ht="12" customHeight="1"/>
    <row r="662" s="729" customFormat="1" ht="12" customHeight="1"/>
    <row r="663" s="729" customFormat="1" ht="12" customHeight="1"/>
    <row r="664" s="729" customFormat="1" ht="12" customHeight="1"/>
    <row r="665" s="729" customFormat="1" ht="12" customHeight="1"/>
    <row r="666" s="729" customFormat="1" ht="12" customHeight="1"/>
    <row r="667" s="729" customFormat="1" ht="12" customHeight="1"/>
    <row r="668" s="729" customFormat="1" ht="12" customHeight="1"/>
    <row r="669" s="729" customFormat="1" ht="12" customHeight="1"/>
    <row r="670" s="729" customFormat="1" ht="12" customHeight="1"/>
    <row r="671" s="729" customFormat="1" ht="12" customHeight="1"/>
    <row r="672" s="729" customFormat="1" ht="12" customHeight="1"/>
    <row r="673" s="729" customFormat="1" ht="12" customHeight="1"/>
    <row r="674" s="729" customFormat="1" ht="12" customHeight="1"/>
    <row r="675" s="729" customFormat="1" ht="12" customHeight="1"/>
    <row r="676" s="729" customFormat="1" ht="12" customHeight="1"/>
    <row r="677" s="729" customFormat="1" ht="12" customHeight="1"/>
    <row r="678" s="729" customFormat="1" ht="12" customHeight="1"/>
    <row r="679" s="729" customFormat="1" ht="12" customHeight="1"/>
    <row r="680" s="729" customFormat="1" ht="12" customHeight="1"/>
    <row r="681" s="729" customFormat="1" ht="12" customHeight="1"/>
    <row r="682" s="729" customFormat="1" ht="12" customHeight="1"/>
    <row r="683" s="729" customFormat="1" ht="12" customHeight="1"/>
    <row r="684" s="729" customFormat="1" ht="12" customHeight="1"/>
    <row r="685" s="729" customFormat="1" ht="12" customHeight="1"/>
    <row r="686" s="729" customFormat="1" ht="12" customHeight="1"/>
    <row r="687" s="729" customFormat="1" ht="12" customHeight="1"/>
    <row r="688" s="729" customFormat="1" ht="12" customHeight="1"/>
    <row r="689" s="729" customFormat="1" ht="12" customHeight="1"/>
    <row r="690" s="729" customFormat="1" ht="12" customHeight="1"/>
    <row r="691" s="729" customFormat="1" ht="12" customHeight="1"/>
    <row r="692" s="729" customFormat="1" ht="12" customHeight="1"/>
    <row r="693" s="729" customFormat="1" ht="12" customHeight="1"/>
    <row r="694" s="729" customFormat="1" ht="12" customHeight="1"/>
    <row r="695" s="729" customFormat="1" ht="12" customHeight="1"/>
    <row r="696" s="729" customFormat="1" ht="12" customHeight="1"/>
    <row r="697" s="729" customFormat="1" ht="12" customHeight="1"/>
    <row r="698" s="729" customFormat="1" ht="12" customHeight="1"/>
    <row r="699" s="729" customFormat="1" ht="12" customHeight="1"/>
    <row r="700" s="729" customFormat="1" ht="12" customHeight="1"/>
    <row r="701" s="729" customFormat="1" ht="12" customHeight="1"/>
    <row r="702" s="729" customFormat="1" ht="12" customHeight="1"/>
    <row r="703" s="729" customFormat="1" ht="12" customHeight="1"/>
    <row r="704" s="729" customFormat="1" ht="12" customHeight="1"/>
    <row r="705" s="729" customFormat="1" ht="12" customHeight="1"/>
    <row r="706" s="729" customFormat="1" ht="12" customHeight="1"/>
    <row r="707" s="729" customFormat="1" ht="12" customHeight="1"/>
    <row r="708" s="729" customFormat="1" ht="12" customHeight="1"/>
    <row r="709" s="729" customFormat="1" ht="12" customHeight="1"/>
    <row r="710" s="729" customFormat="1" ht="12" customHeight="1"/>
    <row r="711" s="729" customFormat="1" ht="12" customHeight="1"/>
    <row r="712" s="729" customFormat="1" ht="12" customHeight="1"/>
    <row r="713" s="729" customFormat="1" ht="12" customHeight="1"/>
    <row r="714" s="729" customFormat="1" ht="12" customHeight="1"/>
    <row r="715" s="729" customFormat="1" ht="12" customHeight="1"/>
    <row r="716" s="729" customFormat="1" ht="12" customHeight="1"/>
    <row r="717" s="729" customFormat="1" ht="12" customHeight="1"/>
    <row r="718" s="729" customFormat="1" ht="12" customHeight="1"/>
    <row r="719" s="729" customFormat="1" ht="12" customHeight="1"/>
    <row r="720" s="729" customFormat="1" ht="12" customHeight="1"/>
    <row r="721" s="729" customFormat="1" ht="12" customHeight="1"/>
    <row r="722" s="729" customFormat="1" ht="12" customHeight="1"/>
    <row r="723" s="729" customFormat="1" ht="12" customHeight="1"/>
    <row r="724" s="729" customFormat="1" ht="12" customHeight="1"/>
    <row r="725" s="729" customFormat="1" ht="12" customHeight="1"/>
    <row r="726" s="729" customFormat="1" ht="12" customHeight="1"/>
    <row r="727" s="729" customFormat="1" ht="12" customHeight="1"/>
    <row r="728" s="729" customFormat="1" ht="12" customHeight="1"/>
    <row r="729" s="729" customFormat="1" ht="12" customHeight="1"/>
    <row r="730" s="729" customFormat="1" ht="12" customHeight="1"/>
    <row r="731" s="729" customFormat="1" ht="12" customHeight="1"/>
    <row r="732" s="729" customFormat="1" ht="12" customHeight="1"/>
    <row r="733" s="729" customFormat="1" ht="12" customHeight="1"/>
    <row r="734" s="729" customFormat="1" ht="12" customHeight="1"/>
    <row r="735" s="729" customFormat="1" ht="12" customHeight="1"/>
    <row r="736" s="729" customFormat="1" ht="12" customHeight="1"/>
    <row r="737" s="729" customFormat="1" ht="12" customHeight="1"/>
    <row r="738" s="729" customFormat="1" ht="12" customHeight="1"/>
    <row r="739" s="729" customFormat="1" ht="12" customHeight="1"/>
    <row r="740" s="729" customFormat="1" ht="12" customHeight="1"/>
    <row r="741" s="729" customFormat="1" ht="12" customHeight="1"/>
    <row r="742" s="729" customFormat="1" ht="12" customHeight="1"/>
    <row r="743" s="729" customFormat="1" ht="12" customHeight="1"/>
    <row r="744" s="729" customFormat="1" ht="12" customHeight="1"/>
    <row r="745" s="729" customFormat="1" ht="12" customHeight="1"/>
    <row r="746" s="729" customFormat="1" ht="12" customHeight="1"/>
    <row r="747" s="729" customFormat="1" ht="12" customHeight="1"/>
    <row r="748" s="729" customFormat="1" ht="12" customHeight="1"/>
    <row r="749" s="729" customFormat="1" ht="12" customHeight="1"/>
    <row r="750" s="729" customFormat="1" ht="12" customHeight="1"/>
    <row r="751" s="729" customFormat="1" ht="12" customHeight="1"/>
    <row r="752" s="729" customFormat="1" ht="12" customHeight="1"/>
    <row r="753" s="729" customFormat="1" ht="12" customHeight="1"/>
    <row r="754" s="729" customFormat="1" ht="12" customHeight="1"/>
    <row r="755" s="729" customFormat="1" ht="12" customHeight="1"/>
    <row r="756" s="729" customFormat="1" ht="12" customHeight="1"/>
    <row r="757" s="729" customFormat="1" ht="12" customHeight="1"/>
    <row r="758" s="729" customFormat="1" ht="12" customHeight="1"/>
    <row r="759" s="729" customFormat="1" ht="12" customHeight="1"/>
    <row r="760" s="729" customFormat="1" ht="12" customHeight="1"/>
    <row r="761" s="729" customFormat="1" ht="12" customHeight="1"/>
    <row r="762" s="729" customFormat="1" ht="12" customHeight="1"/>
    <row r="763" s="729" customFormat="1" ht="12" customHeight="1"/>
    <row r="764" s="729" customFormat="1" ht="12" customHeight="1"/>
    <row r="765" s="729" customFormat="1" ht="12" customHeight="1"/>
    <row r="766" s="729" customFormat="1" ht="12" customHeight="1"/>
    <row r="767" s="729" customFormat="1" ht="12" customHeight="1"/>
    <row r="768" s="729" customFormat="1" ht="12" customHeight="1"/>
    <row r="769" s="729" customFormat="1" ht="12" customHeight="1"/>
    <row r="770" s="729" customFormat="1" ht="12" customHeight="1"/>
    <row r="771" s="729" customFormat="1" ht="12" customHeight="1"/>
    <row r="772" s="729" customFormat="1" ht="12" customHeight="1"/>
    <row r="773" s="729" customFormat="1" ht="12" customHeight="1"/>
    <row r="774" s="729" customFormat="1" ht="12" customHeight="1"/>
    <row r="775" s="729" customFormat="1" ht="12" customHeight="1"/>
    <row r="776" s="729" customFormat="1" ht="12" customHeight="1"/>
    <row r="777" s="729" customFormat="1" ht="12" customHeight="1"/>
    <row r="778" s="729" customFormat="1" ht="12" customHeight="1"/>
    <row r="779" s="729" customFormat="1" ht="12" customHeight="1"/>
    <row r="780" s="729" customFormat="1" ht="12" customHeight="1"/>
    <row r="781" s="729" customFormat="1" ht="12" customHeight="1"/>
    <row r="782" s="729" customFormat="1" ht="12" customHeight="1"/>
    <row r="783" s="729" customFormat="1" ht="12" customHeight="1"/>
    <row r="784" s="729" customFormat="1" ht="12" customHeight="1"/>
    <row r="785" s="729" customFormat="1" ht="12" customHeight="1"/>
    <row r="786" s="729" customFormat="1" ht="12" customHeight="1"/>
    <row r="787" s="729" customFormat="1" ht="12" customHeight="1"/>
    <row r="788" s="729" customFormat="1" ht="12" customHeight="1"/>
    <row r="789" s="729" customFormat="1" ht="12" customHeight="1"/>
    <row r="790" s="729" customFormat="1" ht="12" customHeight="1"/>
    <row r="791" s="729" customFormat="1" ht="12" customHeight="1"/>
    <row r="792" s="729" customFormat="1" ht="12" customHeight="1"/>
    <row r="793" s="729" customFormat="1" ht="12" customHeight="1"/>
    <row r="794" s="729" customFormat="1" ht="12" customHeight="1"/>
    <row r="795" s="729" customFormat="1" ht="12" customHeight="1"/>
    <row r="796" s="729" customFormat="1" ht="12" customHeight="1"/>
    <row r="797" s="729" customFormat="1" ht="12" customHeight="1"/>
    <row r="798" s="729" customFormat="1" ht="12" customHeight="1"/>
    <row r="799" s="729" customFormat="1" ht="12" customHeight="1"/>
    <row r="800" s="729" customFormat="1" ht="12" customHeight="1"/>
    <row r="801" s="729" customFormat="1" ht="12" customHeight="1"/>
    <row r="802" s="729" customFormat="1" ht="12" customHeight="1"/>
    <row r="803" s="729" customFormat="1" ht="12" customHeight="1"/>
    <row r="804" s="729" customFormat="1" ht="12" customHeight="1"/>
    <row r="805" s="729" customFormat="1" ht="12" customHeight="1"/>
    <row r="806" s="729" customFormat="1" ht="12" customHeight="1"/>
    <row r="807" s="729" customFormat="1" ht="12" customHeight="1"/>
    <row r="808" s="729" customFormat="1" ht="12" customHeight="1"/>
    <row r="809" s="729" customFormat="1" ht="12" customHeight="1"/>
    <row r="810" s="729" customFormat="1" ht="12" customHeight="1"/>
    <row r="811" s="729" customFormat="1" ht="12" customHeight="1"/>
    <row r="812" s="729" customFormat="1" ht="12" customHeight="1"/>
    <row r="813" s="729" customFormat="1" ht="12" customHeight="1"/>
    <row r="814" s="729" customFormat="1" ht="12" customHeight="1"/>
    <row r="815" s="729" customFormat="1" ht="12" customHeight="1"/>
    <row r="816" s="729" customFormat="1" ht="12" customHeight="1"/>
    <row r="817" s="729" customFormat="1" ht="12" customHeight="1"/>
    <row r="818" s="729" customFormat="1" ht="12" customHeight="1"/>
    <row r="819" s="729" customFormat="1" ht="12" customHeight="1"/>
    <row r="820" s="729" customFormat="1" ht="12" customHeight="1"/>
    <row r="821" s="729" customFormat="1" ht="12" customHeight="1"/>
    <row r="822" s="729" customFormat="1" ht="12" customHeight="1"/>
    <row r="823" s="729" customFormat="1" ht="12" customHeight="1"/>
    <row r="824" s="729" customFormat="1" ht="12" customHeight="1"/>
    <row r="825" s="729" customFormat="1" ht="12" customHeight="1"/>
    <row r="826" s="729" customFormat="1" ht="12" customHeight="1"/>
    <row r="827" s="729" customFormat="1" ht="12" customHeight="1"/>
    <row r="828" s="729" customFormat="1" ht="12" customHeight="1"/>
    <row r="829" s="729" customFormat="1" ht="12" customHeight="1"/>
    <row r="830" s="729" customFormat="1" ht="12" customHeight="1"/>
    <row r="831" s="729" customFormat="1" ht="12" customHeight="1"/>
    <row r="832" s="729" customFormat="1" ht="12" customHeight="1"/>
    <row r="833" s="729" customFormat="1" ht="12" customHeight="1"/>
    <row r="834" s="729" customFormat="1" ht="12" customHeight="1"/>
    <row r="835" s="729" customFormat="1" ht="12" customHeight="1"/>
    <row r="836" s="729" customFormat="1" ht="12" customHeight="1"/>
    <row r="837" s="729" customFormat="1" ht="12" customHeight="1"/>
    <row r="838" s="729" customFormat="1" ht="12" customHeight="1"/>
    <row r="839" s="729" customFormat="1" ht="12" customHeight="1"/>
    <row r="840" s="729" customFormat="1" ht="12" customHeight="1"/>
    <row r="841" s="729" customFormat="1" ht="12" customHeight="1"/>
    <row r="842" s="729" customFormat="1" ht="12" customHeight="1"/>
    <row r="843" s="729" customFormat="1" ht="12" customHeight="1"/>
    <row r="844" s="729" customFormat="1" ht="12" customHeight="1"/>
    <row r="845" s="729" customFormat="1" ht="12" customHeight="1"/>
    <row r="846" s="729" customFormat="1" ht="12" customHeight="1"/>
    <row r="847" s="729" customFormat="1" ht="12" customHeight="1"/>
    <row r="848" s="729" customFormat="1" ht="12" customHeight="1"/>
    <row r="849" s="729" customFormat="1" ht="12" customHeight="1"/>
    <row r="850" s="729" customFormat="1" ht="12" customHeight="1"/>
    <row r="851" s="729" customFormat="1" ht="12" customHeight="1"/>
    <row r="852" s="729" customFormat="1" ht="12" customHeight="1"/>
    <row r="853" s="729" customFormat="1" ht="12" customHeight="1"/>
    <row r="854" s="729" customFormat="1" ht="12" customHeight="1"/>
    <row r="855" s="729" customFormat="1" ht="12" customHeight="1"/>
    <row r="856" s="729" customFormat="1" ht="12" customHeight="1"/>
    <row r="857" s="729" customFormat="1" ht="12" customHeight="1"/>
    <row r="858" s="729" customFormat="1" ht="12" customHeight="1"/>
    <row r="859" s="729" customFormat="1" ht="12" customHeight="1"/>
    <row r="860" s="729" customFormat="1" ht="12" customHeight="1"/>
    <row r="861" s="729" customFormat="1" ht="12" customHeight="1"/>
    <row r="862" s="729" customFormat="1" ht="12" customHeight="1"/>
    <row r="863" s="729" customFormat="1" ht="12" customHeight="1"/>
    <row r="864" s="729" customFormat="1" ht="12" customHeight="1"/>
    <row r="865" s="729" customFormat="1" ht="12" customHeight="1"/>
    <row r="866" s="729" customFormat="1" ht="12" customHeight="1"/>
    <row r="867" s="729" customFormat="1" ht="12" customHeight="1"/>
    <row r="868" s="729" customFormat="1" ht="12" customHeight="1"/>
    <row r="869" s="729" customFormat="1" ht="12" customHeight="1"/>
    <row r="870" s="729" customFormat="1" ht="12" customHeight="1"/>
    <row r="871" s="729" customFormat="1" ht="12" customHeight="1"/>
    <row r="872" s="729" customFormat="1" ht="12" customHeight="1"/>
    <row r="873" s="729" customFormat="1" ht="12" customHeight="1"/>
    <row r="874" s="729" customFormat="1" ht="12" customHeight="1"/>
    <row r="875" s="729" customFormat="1" ht="12" customHeight="1"/>
    <row r="876" s="729" customFormat="1" ht="12" customHeight="1"/>
    <row r="877" s="729" customFormat="1" ht="12" customHeight="1"/>
    <row r="878" s="729" customFormat="1" ht="12" customHeight="1"/>
    <row r="879" s="729" customFormat="1" ht="12" customHeight="1"/>
    <row r="880" s="729" customFormat="1" ht="12" customHeight="1"/>
    <row r="881" s="729" customFormat="1" ht="12" customHeight="1"/>
    <row r="882" s="729" customFormat="1" ht="12" customHeight="1"/>
    <row r="883" s="729" customFormat="1" ht="12" customHeight="1"/>
    <row r="884" s="729" customFormat="1" ht="12" customHeight="1"/>
    <row r="885" s="729" customFormat="1" ht="12" customHeight="1"/>
    <row r="886" s="729" customFormat="1" ht="12" customHeight="1"/>
    <row r="887" s="729" customFormat="1" ht="12" customHeight="1"/>
    <row r="888" s="729" customFormat="1" ht="12" customHeight="1"/>
    <row r="889" s="729" customFormat="1" ht="12" customHeight="1"/>
    <row r="890" s="729" customFormat="1" ht="12" customHeight="1"/>
    <row r="891" s="729" customFormat="1" ht="12" customHeight="1"/>
    <row r="892" s="729" customFormat="1" ht="12" customHeight="1"/>
    <row r="893" s="729" customFormat="1" ht="12" customHeight="1"/>
    <row r="894" s="729" customFormat="1" ht="12" customHeight="1"/>
    <row r="895" s="729" customFormat="1" ht="12" customHeight="1"/>
    <row r="896" s="729" customFormat="1" ht="12" customHeight="1"/>
    <row r="897" s="729" customFormat="1" ht="12" customHeight="1"/>
    <row r="898" s="729" customFormat="1" ht="12" customHeight="1"/>
    <row r="899" s="729" customFormat="1" ht="12" customHeight="1"/>
    <row r="900" s="729" customFormat="1" ht="12" customHeight="1"/>
    <row r="901" s="729" customFormat="1" ht="12" customHeight="1"/>
    <row r="902" s="729" customFormat="1" ht="12" customHeight="1"/>
    <row r="903" s="729" customFormat="1" ht="12" customHeight="1"/>
    <row r="904" s="729" customFormat="1" ht="12" customHeight="1"/>
    <row r="905" s="729" customFormat="1" ht="12" customHeight="1"/>
    <row r="906" s="729" customFormat="1" ht="12" customHeight="1"/>
    <row r="907" s="729" customFormat="1" ht="12" customHeight="1"/>
    <row r="908" s="729" customFormat="1" ht="12" customHeight="1"/>
    <row r="909" s="729" customFormat="1" ht="12" customHeight="1"/>
    <row r="910" s="729" customFormat="1" ht="12" customHeight="1"/>
    <row r="911" s="729" customFormat="1" ht="12" customHeight="1"/>
    <row r="912" s="729" customFormat="1" ht="12" customHeight="1"/>
    <row r="913" s="729" customFormat="1" ht="12" customHeight="1"/>
    <row r="914" s="729" customFormat="1" ht="12" customHeight="1"/>
    <row r="915" s="729" customFormat="1" ht="12" customHeight="1"/>
    <row r="916" s="729" customFormat="1" ht="12" customHeight="1"/>
    <row r="917" s="729" customFormat="1" ht="12" customHeight="1"/>
    <row r="918" s="729" customFormat="1" ht="12" customHeight="1"/>
    <row r="919" s="729" customFormat="1" ht="12" customHeight="1"/>
    <row r="920" s="729" customFormat="1" ht="12" customHeight="1"/>
    <row r="921" s="729" customFormat="1" ht="12" customHeight="1"/>
    <row r="922" s="729" customFormat="1" ht="12" customHeight="1"/>
    <row r="923" s="729" customFormat="1" ht="12" customHeight="1"/>
    <row r="924" s="729" customFormat="1" ht="12" customHeight="1"/>
    <row r="925" s="729" customFormat="1" ht="12" customHeight="1"/>
    <row r="926" s="729" customFormat="1" ht="12" customHeight="1"/>
    <row r="927" s="729" customFormat="1" ht="12" customHeight="1"/>
    <row r="928" s="729" customFormat="1" ht="12" customHeight="1"/>
    <row r="929" s="729" customFormat="1" ht="12" customHeight="1"/>
    <row r="930" s="729" customFormat="1" ht="12" customHeight="1"/>
    <row r="931" s="729" customFormat="1" ht="12" customHeight="1"/>
    <row r="932" s="729" customFormat="1" ht="12" customHeight="1"/>
    <row r="933" s="729" customFormat="1" ht="12" customHeight="1"/>
    <row r="934" s="729" customFormat="1" ht="12" customHeight="1"/>
    <row r="935" s="729" customFormat="1" ht="12" customHeight="1"/>
    <row r="936" s="729" customFormat="1" ht="12" customHeight="1"/>
    <row r="937" s="729" customFormat="1" ht="12" customHeight="1"/>
    <row r="938" s="729" customFormat="1" ht="12" customHeight="1"/>
    <row r="939" s="729" customFormat="1" ht="12" customHeight="1"/>
    <row r="940" s="729" customFormat="1" ht="12" customHeight="1"/>
    <row r="941" s="729" customFormat="1" ht="12" customHeight="1"/>
    <row r="942" s="729" customFormat="1" ht="12" customHeight="1"/>
    <row r="943" s="729" customFormat="1" ht="12" customHeight="1"/>
    <row r="944" s="729" customFormat="1" ht="12" customHeight="1"/>
    <row r="945" s="729" customFormat="1" ht="12" customHeight="1"/>
    <row r="946" s="729" customFormat="1" ht="12" customHeight="1"/>
    <row r="947" s="729" customFormat="1" ht="12" customHeight="1"/>
    <row r="948" s="729" customFormat="1" ht="12" customHeight="1"/>
    <row r="949" s="729" customFormat="1" ht="12" customHeight="1"/>
    <row r="950" s="729" customFormat="1" ht="12" customHeight="1"/>
    <row r="951" s="729" customFormat="1" ht="12" customHeight="1"/>
    <row r="952" s="729" customFormat="1" ht="12" customHeight="1"/>
    <row r="953" s="729" customFormat="1" ht="12" customHeight="1"/>
    <row r="954" s="729" customFormat="1" ht="12" customHeight="1"/>
    <row r="955" s="729" customFormat="1" ht="12" customHeight="1"/>
    <row r="956" s="729" customFormat="1" ht="12" customHeight="1"/>
    <row r="957" s="729" customFormat="1" ht="12" customHeight="1"/>
    <row r="958" s="729" customFormat="1" ht="12" customHeight="1"/>
    <row r="959" s="729" customFormat="1" ht="12" customHeight="1"/>
    <row r="960" s="729" customFormat="1" ht="12" customHeight="1"/>
    <row r="961" s="729" customFormat="1" ht="12" customHeight="1"/>
    <row r="962" s="729" customFormat="1" ht="12" customHeight="1"/>
    <row r="963" s="729" customFormat="1" ht="12" customHeight="1"/>
    <row r="964" s="729" customFormat="1" ht="12" customHeight="1"/>
    <row r="965" s="729" customFormat="1" ht="12" customHeight="1"/>
    <row r="966" s="729" customFormat="1" ht="12" customHeight="1"/>
    <row r="967" s="729" customFormat="1" ht="12" customHeight="1"/>
    <row r="968" s="729" customFormat="1" ht="12" customHeight="1"/>
    <row r="969" s="729" customFormat="1" ht="12" customHeight="1"/>
    <row r="970" s="729" customFormat="1" ht="12" customHeight="1"/>
    <row r="971" s="729" customFormat="1" ht="12" customHeight="1"/>
    <row r="972" s="729" customFormat="1" ht="12" customHeight="1"/>
    <row r="973" s="729" customFormat="1" ht="12" customHeight="1"/>
    <row r="974" s="729" customFormat="1" ht="12" customHeight="1"/>
    <row r="975" s="729" customFormat="1" ht="12" customHeight="1"/>
    <row r="976" s="729" customFormat="1" ht="12" customHeight="1"/>
    <row r="977" s="729" customFormat="1" ht="12" customHeight="1"/>
    <row r="978" s="729" customFormat="1" ht="12" customHeight="1"/>
    <row r="979" s="729" customFormat="1" ht="12" customHeight="1"/>
    <row r="980" s="729" customFormat="1" ht="12" customHeight="1"/>
    <row r="981" s="729" customFormat="1" ht="12" customHeight="1"/>
    <row r="982" s="729" customFormat="1" ht="12" customHeight="1"/>
    <row r="983" s="729" customFormat="1" ht="12" customHeight="1"/>
    <row r="984" s="729" customFormat="1" ht="12" customHeight="1"/>
    <row r="985" s="729" customFormat="1" ht="12" customHeight="1"/>
    <row r="986" s="729" customFormat="1" ht="12" customHeight="1"/>
    <row r="987" s="729" customFormat="1" ht="12" customHeight="1"/>
    <row r="988" s="729" customFormat="1" ht="12" customHeight="1"/>
    <row r="989" s="729" customFormat="1" ht="12" customHeight="1"/>
    <row r="990" s="729" customFormat="1" ht="12" customHeight="1"/>
    <row r="991" s="729" customFormat="1" ht="12" customHeight="1"/>
    <row r="992" s="729" customFormat="1" ht="12" customHeight="1"/>
  </sheetData>
  <sheetProtection sheet="1" objects="1" scenarios="1" selectLockedCells="1"/>
  <mergeCells count="87">
    <mergeCell ref="A52:C52"/>
    <mergeCell ref="A53:C53"/>
    <mergeCell ref="A55:C55"/>
    <mergeCell ref="A54:C54"/>
    <mergeCell ref="A68:B68"/>
    <mergeCell ref="A65:C65"/>
    <mergeCell ref="A66:C66"/>
    <mergeCell ref="A67:C67"/>
    <mergeCell ref="B80:C80"/>
    <mergeCell ref="A75:B75"/>
    <mergeCell ref="A76:C76"/>
    <mergeCell ref="A78:C78"/>
    <mergeCell ref="A74:C74"/>
    <mergeCell ref="A73:C73"/>
    <mergeCell ref="A62:C62"/>
    <mergeCell ref="A56:C56"/>
    <mergeCell ref="A71:C71"/>
    <mergeCell ref="A72:C72"/>
    <mergeCell ref="A63:C63"/>
    <mergeCell ref="A64:C64"/>
    <mergeCell ref="A70:C70"/>
    <mergeCell ref="A57:C57"/>
    <mergeCell ref="A58:C58"/>
    <mergeCell ref="A59:C59"/>
    <mergeCell ref="A60:C60"/>
    <mergeCell ref="A61:C61"/>
    <mergeCell ref="A69:C69"/>
    <mergeCell ref="A44:B44"/>
    <mergeCell ref="A45:C45"/>
    <mergeCell ref="A46:C46"/>
    <mergeCell ref="A47:C47"/>
    <mergeCell ref="A48:B48"/>
    <mergeCell ref="A39:C39"/>
    <mergeCell ref="A40:C40"/>
    <mergeCell ref="A41:C41"/>
    <mergeCell ref="A42:C42"/>
    <mergeCell ref="A43:C43"/>
    <mergeCell ref="A50:C50"/>
    <mergeCell ref="A51:C51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11:C11"/>
    <mergeCell ref="A25:C25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3:C23"/>
    <mergeCell ref="A24:C24"/>
    <mergeCell ref="E4:E5"/>
    <mergeCell ref="A7:C7"/>
    <mergeCell ref="A8:C8"/>
    <mergeCell ref="A9:C9"/>
    <mergeCell ref="A10:C10"/>
    <mergeCell ref="A82:D83"/>
    <mergeCell ref="N4:N5"/>
    <mergeCell ref="A1:N1"/>
    <mergeCell ref="A2:B2"/>
    <mergeCell ref="E3:M3"/>
    <mergeCell ref="A3:B3"/>
    <mergeCell ref="F4:F5"/>
    <mergeCell ref="G4:G5"/>
    <mergeCell ref="H4:H5"/>
    <mergeCell ref="I4:I5"/>
    <mergeCell ref="J4:J5"/>
    <mergeCell ref="K4:K5"/>
    <mergeCell ref="L4:L5"/>
    <mergeCell ref="M4:M5"/>
    <mergeCell ref="A12:C12"/>
    <mergeCell ref="D4:D5"/>
  </mergeCells>
  <dataValidations count="1">
    <dataValidation type="list" allowBlank="1" showInputMessage="1" showErrorMessage="1" prompt="Please select or type &quot;Yes&quot; or &quot;No&quot;." sqref="C4:C6">
      <formula1>'Uses of Funds'!#REF!</formula1>
    </dataValidation>
  </dataValidations>
  <printOptions/>
  <pageMargins left="0.25" right="0.25" top="0.25" bottom="0.25" header="0" footer="0"/>
  <pageSetup fitToHeight="1" fitToWidth="1" horizontalDpi="600" verticalDpi="600" orientation="portrait" scale="57"/>
  <headerFooter>
    <oddFooter>&amp;C&amp;"-,Regular"&amp;A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8">
    <tabColor rgb="FF00B050"/>
    <pageSetUpPr fitToPage="1"/>
  </sheetPr>
  <dimension ref="A1:V76"/>
  <sheetViews>
    <sheetView zoomScale="110" zoomScaleNormal="110" zoomScalePageLayoutView="0" workbookViewId="0" topLeftCell="A1">
      <selection activeCell="M54" sqref="M54:M56"/>
    </sheetView>
  </sheetViews>
  <sheetFormatPr defaultColWidth="8.69921875" defaultRowHeight="15"/>
  <cols>
    <col min="1" max="1" width="1.8984375" style="393" customWidth="1"/>
    <col min="2" max="2" width="12.8984375" style="393" customWidth="1"/>
    <col min="3" max="3" width="10.69921875" style="393" customWidth="1"/>
    <col min="4" max="4" width="12" style="393" customWidth="1"/>
    <col min="5" max="5" width="11.09765625" style="240" customWidth="1"/>
    <col min="6" max="6" width="7.09765625" style="240" customWidth="1"/>
    <col min="7" max="7" width="1.1015625" style="393" customWidth="1"/>
    <col min="8" max="8" width="1.69921875" style="393" customWidth="1"/>
    <col min="9" max="9" width="13" style="393" customWidth="1"/>
    <col min="10" max="10" width="11.69921875" style="393" customWidth="1"/>
    <col min="11" max="11" width="11" style="393" customWidth="1"/>
    <col min="12" max="12" width="14.09765625" style="240" customWidth="1"/>
    <col min="13" max="13" width="7.296875" style="240" customWidth="1"/>
    <col min="14" max="14" width="2.69921875" style="393" customWidth="1"/>
    <col min="15" max="15" width="8.69921875" style="393" customWidth="1"/>
    <col min="16" max="16" width="13.296875" style="393" customWidth="1"/>
    <col min="17" max="17" width="8.69921875" style="393" customWidth="1"/>
    <col min="18" max="18" width="12.59765625" style="393" customWidth="1"/>
    <col min="19" max="19" width="9.09765625" style="393" bestFit="1" customWidth="1"/>
    <col min="20" max="16384" width="8.69921875" style="393" customWidth="1"/>
  </cols>
  <sheetData>
    <row r="1" spans="1:14" ht="18.75">
      <c r="A1" s="1120" t="s">
        <v>434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  <c r="N1" s="1122"/>
    </row>
    <row r="2" spans="1:14" ht="30" customHeight="1">
      <c r="A2" s="428"/>
      <c r="E2" s="215"/>
      <c r="F2" s="796"/>
      <c r="G2" s="796"/>
      <c r="H2" s="796"/>
      <c r="I2" s="796"/>
      <c r="J2" s="796"/>
      <c r="K2" s="796"/>
      <c r="L2" s="215"/>
      <c r="M2" s="215"/>
      <c r="N2" s="628"/>
    </row>
    <row r="3" spans="1:14" ht="15.75" customHeight="1">
      <c r="A3" s="428"/>
      <c r="B3" s="476" t="s">
        <v>197</v>
      </c>
      <c r="D3" s="393">
        <f>'Project Info'!B4</f>
        <v>0</v>
      </c>
      <c r="E3" s="215"/>
      <c r="F3" s="796"/>
      <c r="G3" s="796"/>
      <c r="H3" s="796"/>
      <c r="I3" s="796"/>
      <c r="J3" s="796"/>
      <c r="K3" s="796"/>
      <c r="L3" s="215"/>
      <c r="M3" s="215"/>
      <c r="N3" s="628"/>
    </row>
    <row r="4" spans="1:14" ht="15.75" customHeight="1">
      <c r="A4" s="428"/>
      <c r="E4" s="215"/>
      <c r="F4" s="796"/>
      <c r="G4" s="796"/>
      <c r="H4" s="796"/>
      <c r="I4" s="796"/>
      <c r="J4" s="796"/>
      <c r="K4" s="797"/>
      <c r="L4" s="215"/>
      <c r="M4" s="215"/>
      <c r="N4" s="628"/>
    </row>
    <row r="5" spans="1:14" ht="15">
      <c r="A5" s="428"/>
      <c r="B5" s="1126" t="s">
        <v>70</v>
      </c>
      <c r="C5" s="1126"/>
      <c r="D5" s="283">
        <v>0.025</v>
      </c>
      <c r="E5" s="215"/>
      <c r="F5" s="798" t="s">
        <v>230</v>
      </c>
      <c r="G5" s="798"/>
      <c r="H5" s="798"/>
      <c r="I5" s="799"/>
      <c r="J5" s="717"/>
      <c r="K5" s="285">
        <v>0.05</v>
      </c>
      <c r="L5" s="215"/>
      <c r="M5" s="215"/>
      <c r="N5" s="628"/>
    </row>
    <row r="6" spans="1:14" ht="15">
      <c r="A6" s="428"/>
      <c r="B6" s="1126" t="s">
        <v>71</v>
      </c>
      <c r="C6" s="1126"/>
      <c r="D6" s="283">
        <v>0.035</v>
      </c>
      <c r="E6" s="215"/>
      <c r="F6" s="215"/>
      <c r="L6" s="215"/>
      <c r="M6" s="215"/>
      <c r="N6" s="628"/>
    </row>
    <row r="7" spans="1:22" ht="15.75" customHeight="1">
      <c r="A7" s="428"/>
      <c r="B7" s="1125" t="s">
        <v>69</v>
      </c>
      <c r="C7" s="1125"/>
      <c r="D7" s="284">
        <v>0.035</v>
      </c>
      <c r="E7" s="215"/>
      <c r="F7" s="215"/>
      <c r="L7" s="215"/>
      <c r="M7" s="215"/>
      <c r="N7" s="628"/>
      <c r="O7" s="427"/>
      <c r="P7" s="427"/>
      <c r="Q7" s="427"/>
      <c r="R7" s="427"/>
      <c r="S7" s="427"/>
      <c r="T7" s="427"/>
      <c r="U7" s="427"/>
      <c r="V7" s="427"/>
    </row>
    <row r="8" spans="1:22" ht="15.75" customHeight="1">
      <c r="A8" s="428"/>
      <c r="B8" s="798" t="s">
        <v>207</v>
      </c>
      <c r="C8" s="798"/>
      <c r="D8" s="283">
        <v>0.025</v>
      </c>
      <c r="E8" s="215"/>
      <c r="F8" s="798" t="s">
        <v>231</v>
      </c>
      <c r="G8" s="798"/>
      <c r="H8" s="799"/>
      <c r="I8" s="800"/>
      <c r="J8" s="630"/>
      <c r="L8" s="215"/>
      <c r="M8" s="215"/>
      <c r="N8" s="628"/>
      <c r="O8" s="427"/>
      <c r="P8" s="427"/>
      <c r="Q8" s="427"/>
      <c r="R8" s="427"/>
      <c r="S8" s="427"/>
      <c r="T8" s="427"/>
      <c r="U8" s="427"/>
      <c r="V8" s="427"/>
    </row>
    <row r="9" spans="1:22" ht="15.75" customHeight="1">
      <c r="A9" s="428"/>
      <c r="B9" s="1126" t="s">
        <v>378</v>
      </c>
      <c r="C9" s="1126"/>
      <c r="D9" s="283">
        <v>0.02</v>
      </c>
      <c r="E9" s="215"/>
      <c r="F9" s="215"/>
      <c r="L9" s="215"/>
      <c r="M9" s="215"/>
      <c r="N9" s="628"/>
      <c r="O9" s="427"/>
      <c r="P9" s="427"/>
      <c r="Q9" s="427"/>
      <c r="R9" s="427"/>
      <c r="S9" s="427"/>
      <c r="T9" s="427"/>
      <c r="U9" s="427"/>
      <c r="V9" s="427"/>
    </row>
    <row r="10" spans="1:22" ht="15.75" customHeight="1">
      <c r="A10" s="428"/>
      <c r="B10" s="798" t="s">
        <v>162</v>
      </c>
      <c r="C10" s="798"/>
      <c r="D10" s="832">
        <v>0.025</v>
      </c>
      <c r="E10" s="215"/>
      <c r="F10" s="215"/>
      <c r="L10" s="215"/>
      <c r="M10" s="215"/>
      <c r="N10" s="628"/>
      <c r="O10" s="427"/>
      <c r="P10" s="427"/>
      <c r="Q10" s="427"/>
      <c r="R10" s="427"/>
      <c r="S10" s="427"/>
      <c r="T10" s="427"/>
      <c r="U10" s="427"/>
      <c r="V10" s="427"/>
    </row>
    <row r="11" spans="1:22" ht="15.75" customHeight="1">
      <c r="A11" s="428"/>
      <c r="B11" s="798" t="s">
        <v>163</v>
      </c>
      <c r="C11" s="798"/>
      <c r="D11" s="832">
        <v>0.025</v>
      </c>
      <c r="E11" s="215"/>
      <c r="F11" s="801"/>
      <c r="G11" s="801"/>
      <c r="H11" s="801"/>
      <c r="I11" s="801"/>
      <c r="J11" s="801"/>
      <c r="K11" s="216"/>
      <c r="L11" s="215"/>
      <c r="M11" s="215"/>
      <c r="N11" s="628"/>
      <c r="O11" s="427"/>
      <c r="P11" s="427"/>
      <c r="Q11" s="427"/>
      <c r="R11" s="427"/>
      <c r="S11" s="427"/>
      <c r="T11" s="427"/>
      <c r="U11" s="427"/>
      <c r="V11" s="427"/>
    </row>
    <row r="12" spans="1:22" ht="15.75" customHeight="1">
      <c r="A12" s="428"/>
      <c r="B12" s="798" t="s">
        <v>183</v>
      </c>
      <c r="C12" s="798"/>
      <c r="D12" s="832">
        <v>0.035</v>
      </c>
      <c r="E12" s="215"/>
      <c r="F12" s="215"/>
      <c r="L12" s="217"/>
      <c r="M12" s="215"/>
      <c r="N12" s="628"/>
      <c r="O12" s="427"/>
      <c r="P12" s="427"/>
      <c r="Q12" s="427"/>
      <c r="R12" s="427"/>
      <c r="S12" s="427"/>
      <c r="T12" s="427"/>
      <c r="U12" s="427"/>
      <c r="V12" s="427"/>
    </row>
    <row r="13" spans="1:22" ht="15.75" customHeight="1">
      <c r="A13" s="428"/>
      <c r="E13" s="215"/>
      <c r="F13" s="215"/>
      <c r="L13" s="215"/>
      <c r="M13" s="215"/>
      <c r="N13" s="628"/>
      <c r="O13" s="427"/>
      <c r="P13" s="427"/>
      <c r="Q13" s="427"/>
      <c r="R13" s="427"/>
      <c r="S13" s="427"/>
      <c r="T13" s="427"/>
      <c r="U13" s="427"/>
      <c r="V13" s="427"/>
    </row>
    <row r="14" spans="1:22" ht="15.75" customHeight="1" thickBot="1">
      <c r="A14" s="644"/>
      <c r="B14" s="691"/>
      <c r="C14" s="691"/>
      <c r="D14" s="691"/>
      <c r="E14" s="691"/>
      <c r="F14" s="691"/>
      <c r="G14" s="691"/>
      <c r="H14" s="691"/>
      <c r="I14" s="691"/>
      <c r="J14" s="691"/>
      <c r="K14" s="691"/>
      <c r="L14" s="218"/>
      <c r="M14" s="218"/>
      <c r="N14" s="692"/>
      <c r="O14" s="427"/>
      <c r="P14" s="427"/>
      <c r="Q14" s="427"/>
      <c r="R14" s="427"/>
      <c r="S14" s="427"/>
      <c r="T14" s="427"/>
      <c r="U14" s="427"/>
      <c r="V14" s="427"/>
    </row>
    <row r="15" spans="1:14" ht="15.75" customHeight="1">
      <c r="A15" s="1123" t="s">
        <v>78</v>
      </c>
      <c r="B15" s="1124"/>
      <c r="C15" s="1124"/>
      <c r="D15" s="1124"/>
      <c r="E15" s="1124"/>
      <c r="F15" s="1012"/>
      <c r="H15" s="802"/>
      <c r="I15" s="803"/>
      <c r="J15" s="272"/>
      <c r="K15" s="804" t="s">
        <v>377</v>
      </c>
      <c r="L15" s="272"/>
      <c r="M15" s="273"/>
      <c r="N15" s="805"/>
    </row>
    <row r="16" spans="1:16" ht="15.75" customHeight="1">
      <c r="A16" s="428"/>
      <c r="E16" s="219"/>
      <c r="F16" s="220" t="s">
        <v>73</v>
      </c>
      <c r="H16" s="806" t="s">
        <v>50</v>
      </c>
      <c r="K16" s="1133"/>
      <c r="L16" s="1134"/>
      <c r="M16" s="1134"/>
      <c r="N16" s="1135"/>
      <c r="P16" s="393" t="s">
        <v>442</v>
      </c>
    </row>
    <row r="17" spans="1:14" ht="15.75">
      <c r="A17" s="662" t="s">
        <v>74</v>
      </c>
      <c r="D17" s="427"/>
      <c r="E17" s="72"/>
      <c r="F17" s="208">
        <f>_xlfn.IFERROR(+E17/Rents!$D$39,0)</f>
        <v>0</v>
      </c>
      <c r="H17" s="428"/>
      <c r="I17" s="393" t="s">
        <v>375</v>
      </c>
      <c r="K17" s="1136" t="s">
        <v>376</v>
      </c>
      <c r="L17" s="1137"/>
      <c r="M17" s="1137"/>
      <c r="N17" s="1138"/>
    </row>
    <row r="18" spans="1:16" ht="16.5" thickBot="1">
      <c r="A18" s="662" t="s">
        <v>64</v>
      </c>
      <c r="D18" s="427"/>
      <c r="E18" s="72"/>
      <c r="F18" s="208">
        <f>_xlfn.IFERROR(+E18/Rents!$D$39,0)</f>
        <v>0</v>
      </c>
      <c r="H18" s="428"/>
      <c r="I18" s="393" t="s">
        <v>53</v>
      </c>
      <c r="K18" s="72"/>
      <c r="L18" s="1143"/>
      <c r="M18" s="1144"/>
      <c r="N18" s="1145"/>
      <c r="P18" s="808">
        <f>_xlfn.IFERROR(-PV((K21+K22)/12,K23*12,E42/K20/12),0)</f>
        <v>0</v>
      </c>
    </row>
    <row r="19" spans="1:18" ht="15.75">
      <c r="A19" s="662" t="s">
        <v>76</v>
      </c>
      <c r="D19" s="427"/>
      <c r="E19" s="72"/>
      <c r="F19" s="208">
        <f>_xlfn.IFERROR(+E19/Rents!$D$39,0)</f>
        <v>0</v>
      </c>
      <c r="H19" s="428"/>
      <c r="I19" s="393" t="s">
        <v>56</v>
      </c>
      <c r="K19" s="809" t="s">
        <v>55</v>
      </c>
      <c r="L19" s="221" t="s">
        <v>57</v>
      </c>
      <c r="M19" s="1141" t="s">
        <v>58</v>
      </c>
      <c r="N19" s="1142"/>
      <c r="Q19" s="427"/>
      <c r="R19" s="427"/>
    </row>
    <row r="20" spans="1:14" ht="16.5" customHeight="1">
      <c r="A20" s="662" t="s">
        <v>370</v>
      </c>
      <c r="D20" s="427"/>
      <c r="E20" s="72"/>
      <c r="F20" s="208">
        <f>_xlfn.IFERROR(+E20/Rents!$D$39,0)</f>
        <v>0</v>
      </c>
      <c r="H20" s="428"/>
      <c r="I20" s="393" t="s">
        <v>425</v>
      </c>
      <c r="K20" s="167"/>
      <c r="L20" s="222"/>
      <c r="M20" s="810"/>
      <c r="N20" s="811"/>
    </row>
    <row r="21" spans="1:16" ht="16.5" customHeight="1">
      <c r="A21" s="662" t="s">
        <v>75</v>
      </c>
      <c r="D21" s="427"/>
      <c r="E21" s="72"/>
      <c r="F21" s="208">
        <f>_xlfn.IFERROR(+E21/Rents!$D$39,0)</f>
        <v>0</v>
      </c>
      <c r="H21" s="428"/>
      <c r="I21" s="393" t="s">
        <v>51</v>
      </c>
      <c r="K21" s="73"/>
      <c r="L21" s="223"/>
      <c r="M21" s="224"/>
      <c r="N21" s="812"/>
      <c r="P21" s="393" t="s">
        <v>443</v>
      </c>
    </row>
    <row r="22" spans="1:14" ht="15.75">
      <c r="A22" s="662" t="s">
        <v>160</v>
      </c>
      <c r="D22" s="427"/>
      <c r="E22" s="72"/>
      <c r="F22" s="208">
        <f>_xlfn.IFERROR(+E22/Rents!$D$39,0)</f>
        <v>0</v>
      </c>
      <c r="H22" s="428"/>
      <c r="I22" s="393" t="s">
        <v>38</v>
      </c>
      <c r="K22" s="73"/>
      <c r="L22" s="225"/>
      <c r="M22" s="224"/>
      <c r="N22" s="812"/>
    </row>
    <row r="23" spans="1:16" ht="16.5" thickBot="1">
      <c r="A23" s="662" t="s">
        <v>374</v>
      </c>
      <c r="D23" s="427"/>
      <c r="E23" s="72"/>
      <c r="F23" s="208">
        <f>_xlfn.IFERROR(+E23/Rents!$D$39,0)</f>
        <v>0</v>
      </c>
      <c r="H23" s="428"/>
      <c r="I23" s="393" t="s">
        <v>52</v>
      </c>
      <c r="K23" s="74"/>
      <c r="L23" s="813" t="s">
        <v>88</v>
      </c>
      <c r="M23" s="74"/>
      <c r="N23" s="812"/>
      <c r="P23" s="814">
        <f>_xlfn.IFERROR(IF(AND(K19="Hard",M19="Amortizing"),PMT(K21/12,K23*12,-K18)*12+(K18*K22),IF(AND(K19="Hard",M19="Interest Only"),+K21*K18,0)),0)</f>
        <v>0</v>
      </c>
    </row>
    <row r="24" spans="1:14" ht="15" customHeight="1">
      <c r="A24" s="662" t="s">
        <v>66</v>
      </c>
      <c r="D24" s="427"/>
      <c r="E24" s="72"/>
      <c r="F24" s="208">
        <f>_xlfn.IFERROR(+E24/Rents!$D$39,0)</f>
        <v>0</v>
      </c>
      <c r="H24" s="815"/>
      <c r="I24" s="816" t="s">
        <v>59</v>
      </c>
      <c r="J24" s="816"/>
      <c r="K24" s="72"/>
      <c r="L24" s="227"/>
      <c r="M24" s="228"/>
      <c r="N24" s="817"/>
    </row>
    <row r="25" spans="1:14" ht="18">
      <c r="A25" s="428"/>
      <c r="B25" s="818" t="s">
        <v>77</v>
      </c>
      <c r="C25" s="819"/>
      <c r="D25" s="820"/>
      <c r="E25" s="229">
        <f>SUM(E17:E24)</f>
        <v>0</v>
      </c>
      <c r="F25" s="230">
        <f>_xlfn.IFERROR(+E25/Rents!$D$39,0)</f>
        <v>0</v>
      </c>
      <c r="H25" s="806" t="s">
        <v>373</v>
      </c>
      <c r="K25" s="1117"/>
      <c r="L25" s="1118"/>
      <c r="M25" s="1118"/>
      <c r="N25" s="1119"/>
    </row>
    <row r="26" spans="1:14" ht="15.75">
      <c r="A26" s="662" t="s">
        <v>400</v>
      </c>
      <c r="B26" s="818"/>
      <c r="C26" s="819"/>
      <c r="D26" s="820"/>
      <c r="E26" s="72"/>
      <c r="F26" s="208">
        <f>_xlfn.IFERROR(+E26/Rents!$D$39,0)</f>
        <v>0</v>
      </c>
      <c r="H26" s="428"/>
      <c r="I26" s="393" t="s">
        <v>53</v>
      </c>
      <c r="K26" s="807"/>
      <c r="L26" s="1143"/>
      <c r="M26" s="1144"/>
      <c r="N26" s="1145"/>
    </row>
    <row r="27" spans="1:14" ht="15">
      <c r="A27" s="662" t="s">
        <v>498</v>
      </c>
      <c r="E27" s="72"/>
      <c r="F27" s="208">
        <f>_xlfn.IFERROR(+E27/Rents!$D$39,0)</f>
        <v>0</v>
      </c>
      <c r="H27" s="428"/>
      <c r="I27" s="393" t="s">
        <v>54</v>
      </c>
      <c r="K27" s="191" t="s">
        <v>55</v>
      </c>
      <c r="L27" s="191" t="s">
        <v>57</v>
      </c>
      <c r="M27" s="1146" t="s">
        <v>58</v>
      </c>
      <c r="N27" s="1147"/>
    </row>
    <row r="28" spans="1:14" ht="15">
      <c r="A28" s="662" t="s">
        <v>351</v>
      </c>
      <c r="E28" s="72"/>
      <c r="F28" s="208">
        <f>_xlfn.IFERROR(+E28/Rents!$D$39,0)</f>
        <v>0</v>
      </c>
      <c r="H28" s="428"/>
      <c r="I28" s="393" t="s">
        <v>218</v>
      </c>
      <c r="K28" s="60"/>
      <c r="L28" s="1148" t="s">
        <v>219</v>
      </c>
      <c r="M28" s="1149"/>
      <c r="N28" s="1150"/>
    </row>
    <row r="29" spans="1:14" ht="18.75" thickBot="1">
      <c r="A29" s="644"/>
      <c r="B29" s="821" t="s">
        <v>371</v>
      </c>
      <c r="C29" s="822"/>
      <c r="D29" s="822"/>
      <c r="E29" s="231">
        <f>+E25+E27+E28</f>
        <v>0</v>
      </c>
      <c r="F29" s="232">
        <f>_xlfn.IFERROR(+E29/Rents!$D$39,0)</f>
        <v>0</v>
      </c>
      <c r="H29" s="428"/>
      <c r="I29" s="393" t="s">
        <v>51</v>
      </c>
      <c r="K29" s="75"/>
      <c r="L29" s="234"/>
      <c r="M29" s="235"/>
      <c r="N29" s="823"/>
    </row>
    <row r="30" spans="1:14" ht="14.25" customHeight="1" thickBot="1">
      <c r="A30" s="428"/>
      <c r="E30" s="215"/>
      <c r="F30" s="233"/>
      <c r="H30" s="428"/>
      <c r="I30" s="393" t="s">
        <v>52</v>
      </c>
      <c r="K30" s="74"/>
      <c r="L30" s="813" t="s">
        <v>88</v>
      </c>
      <c r="M30" s="74"/>
      <c r="N30" s="812"/>
    </row>
    <row r="31" spans="1:18" ht="14.25" customHeight="1" thickBot="1">
      <c r="A31" s="1127" t="s">
        <v>79</v>
      </c>
      <c r="B31" s="1128"/>
      <c r="C31" s="1128"/>
      <c r="D31" s="1128"/>
      <c r="E31" s="1128"/>
      <c r="F31" s="1129"/>
      <c r="H31" s="815"/>
      <c r="I31" s="816" t="s">
        <v>59</v>
      </c>
      <c r="J31" s="816"/>
      <c r="K31" s="72"/>
      <c r="L31" s="227"/>
      <c r="M31" s="228"/>
      <c r="N31" s="817"/>
      <c r="P31" s="814">
        <f>_xlfn.IFERROR(IF(AND($K27="Hard",$M27="Amortizing"),PMT($K29/12,$K30*12,-$K26)*12,IF(AND($K27="Hard",$M27="Fixed"),+$K28*$K26,0)),0)</f>
        <v>0</v>
      </c>
      <c r="R31" s="427"/>
    </row>
    <row r="32" spans="1:14" ht="15">
      <c r="A32" s="428"/>
      <c r="E32" s="1139" t="s">
        <v>72</v>
      </c>
      <c r="F32" s="1131" t="s">
        <v>73</v>
      </c>
      <c r="H32" s="806" t="s">
        <v>373</v>
      </c>
      <c r="K32" s="1133"/>
      <c r="L32" s="1134"/>
      <c r="M32" s="1134"/>
      <c r="N32" s="1135"/>
    </row>
    <row r="33" spans="1:14" ht="15">
      <c r="A33" s="662"/>
      <c r="E33" s="1140"/>
      <c r="F33" s="1132"/>
      <c r="H33" s="428"/>
      <c r="I33" s="393" t="s">
        <v>53</v>
      </c>
      <c r="K33" s="72">
        <v>0</v>
      </c>
      <c r="L33" s="244"/>
      <c r="M33" s="1151"/>
      <c r="N33" s="1152"/>
    </row>
    <row r="34" spans="1:14" ht="15">
      <c r="A34" s="662" t="s">
        <v>532</v>
      </c>
      <c r="E34" s="236">
        <f>Rents!Q40</f>
        <v>0</v>
      </c>
      <c r="F34" s="237">
        <f>_xlfn.IFERROR(+E34/Rents!$D$39,0)</f>
        <v>0</v>
      </c>
      <c r="H34" s="428"/>
      <c r="I34" s="393" t="s">
        <v>54</v>
      </c>
      <c r="K34" s="191" t="s">
        <v>55</v>
      </c>
      <c r="L34" s="221" t="s">
        <v>57</v>
      </c>
      <c r="M34" s="1153" t="s">
        <v>58</v>
      </c>
      <c r="N34" s="1154"/>
    </row>
    <row r="35" spans="1:14" ht="15">
      <c r="A35" s="428" t="s">
        <v>372</v>
      </c>
      <c r="D35" s="824"/>
      <c r="E35" s="215">
        <f>Rents!T40</f>
        <v>0</v>
      </c>
      <c r="F35" s="237">
        <f>_xlfn.IFERROR(+E35/Rents!$D$39,0)</f>
        <v>0</v>
      </c>
      <c r="H35" s="428"/>
      <c r="I35" s="393" t="s">
        <v>218</v>
      </c>
      <c r="K35" s="60"/>
      <c r="L35" s="1148" t="s">
        <v>219</v>
      </c>
      <c r="M35" s="1149"/>
      <c r="N35" s="1150"/>
    </row>
    <row r="36" spans="1:14" ht="15">
      <c r="A36" s="428" t="s">
        <v>384</v>
      </c>
      <c r="C36" s="158" t="s">
        <v>441</v>
      </c>
      <c r="E36" s="390">
        <f>Rents!O45</f>
        <v>0</v>
      </c>
      <c r="F36" s="237">
        <f>_xlfn.IFERROR(+E36/Rents!$D$39,0)</f>
        <v>0</v>
      </c>
      <c r="H36" s="428"/>
      <c r="I36" s="393" t="s">
        <v>51</v>
      </c>
      <c r="K36" s="75"/>
      <c r="L36" s="223"/>
      <c r="M36" s="224"/>
      <c r="N36" s="812"/>
    </row>
    <row r="37" spans="1:14" ht="15">
      <c r="A37" s="428" t="s">
        <v>384</v>
      </c>
      <c r="C37" s="158"/>
      <c r="E37" s="390">
        <f>Rents!O46</f>
        <v>0</v>
      </c>
      <c r="F37" s="237">
        <f>_xlfn.IFERROR(+E37/Rents!$D$39,0)</f>
        <v>0</v>
      </c>
      <c r="H37" s="428"/>
      <c r="I37" s="393" t="s">
        <v>52</v>
      </c>
      <c r="K37" s="74"/>
      <c r="L37" s="813" t="s">
        <v>88</v>
      </c>
      <c r="M37" s="74"/>
      <c r="N37" s="812"/>
    </row>
    <row r="38" spans="1:16" ht="15.75" thickBot="1">
      <c r="A38" s="662" t="s">
        <v>379</v>
      </c>
      <c r="B38" s="476"/>
      <c r="C38" s="476"/>
      <c r="D38" s="476"/>
      <c r="E38" s="390">
        <f>SUM(E34:E37)</f>
        <v>0</v>
      </c>
      <c r="F38" s="237">
        <f>_xlfn.IFERROR(+E38/Rents!$D$39,0)</f>
        <v>0</v>
      </c>
      <c r="H38" s="815"/>
      <c r="I38" s="816" t="s">
        <v>59</v>
      </c>
      <c r="J38" s="816"/>
      <c r="K38" s="72">
        <v>0</v>
      </c>
      <c r="L38" s="227"/>
      <c r="M38" s="228"/>
      <c r="N38" s="817"/>
      <c r="P38" s="814">
        <f>_xlfn.IFERROR(IF(AND($K34="Hard",$M34="Amortizing"),PMT($K36/12,$K37*12,-$K33)*12,IF(AND($K34="Hard",$M34="Fixed"),+$K35*$K33,0)),0)</f>
        <v>0</v>
      </c>
    </row>
    <row r="39" spans="1:16" ht="15.75">
      <c r="A39" s="428" t="s">
        <v>199</v>
      </c>
      <c r="E39" s="215">
        <f>-K5*E38</f>
        <v>0</v>
      </c>
      <c r="F39" s="237">
        <f>_xlfn.IFERROR(+E39/Rents!$D$39,0)</f>
        <v>0</v>
      </c>
      <c r="H39" s="806" t="s">
        <v>235</v>
      </c>
      <c r="K39" s="1108" t="s">
        <v>393</v>
      </c>
      <c r="L39" s="1109"/>
      <c r="M39" s="1109"/>
      <c r="N39" s="1110"/>
      <c r="P39" s="427"/>
    </row>
    <row r="40" spans="1:16" ht="15.75">
      <c r="A40" s="662" t="s">
        <v>380</v>
      </c>
      <c r="E40" s="215">
        <f>-E25</f>
        <v>0</v>
      </c>
      <c r="F40" s="237">
        <f>_xlfn.IFERROR(+E40/Rents!$D$39,0)</f>
        <v>0</v>
      </c>
      <c r="H40" s="428"/>
      <c r="I40" s="393" t="s">
        <v>53</v>
      </c>
      <c r="K40" s="72"/>
      <c r="L40" s="427"/>
      <c r="M40" s="427"/>
      <c r="N40" s="825"/>
      <c r="P40" s="427"/>
    </row>
    <row r="41" spans="1:16" ht="15.75" customHeight="1">
      <c r="A41" s="662" t="s">
        <v>61</v>
      </c>
      <c r="E41" s="215">
        <f>-E27</f>
        <v>0</v>
      </c>
      <c r="F41" s="237">
        <f>_xlfn.IFERROR(+E41/Rents!$D$39,0)</f>
        <v>0</v>
      </c>
      <c r="H41" s="428"/>
      <c r="I41" s="393" t="s">
        <v>54</v>
      </c>
      <c r="K41" s="809" t="s">
        <v>234</v>
      </c>
      <c r="L41" s="635" t="s">
        <v>236</v>
      </c>
      <c r="M41" s="833">
        <v>0.5</v>
      </c>
      <c r="N41" s="826"/>
      <c r="O41" s="827"/>
      <c r="P41" s="427"/>
    </row>
    <row r="42" spans="1:16" ht="18.75">
      <c r="A42" s="662" t="s">
        <v>155</v>
      </c>
      <c r="E42" s="238">
        <f>SUM(E38:E41)</f>
        <v>0</v>
      </c>
      <c r="F42" s="239">
        <f>_xlfn.IFERROR(+E42/Rents!$D$39,0)</f>
        <v>0</v>
      </c>
      <c r="H42" s="428"/>
      <c r="I42" s="393" t="s">
        <v>51</v>
      </c>
      <c r="K42" s="286">
        <v>0.03</v>
      </c>
      <c r="L42" s="223"/>
      <c r="M42" s="224"/>
      <c r="N42" s="812"/>
      <c r="P42" s="427"/>
    </row>
    <row r="43" spans="1:16" ht="19.5" thickBot="1">
      <c r="A43" s="662"/>
      <c r="E43" s="238"/>
      <c r="F43" s="239"/>
      <c r="H43" s="644"/>
      <c r="I43" s="691"/>
      <c r="J43" s="691"/>
      <c r="K43" s="691"/>
      <c r="L43" s="218"/>
      <c r="M43" s="218"/>
      <c r="N43" s="828"/>
      <c r="P43" s="427"/>
    </row>
    <row r="44" spans="1:16" ht="17.25" customHeight="1" thickBot="1">
      <c r="A44" s="997" t="s">
        <v>533</v>
      </c>
      <c r="B44" s="1130"/>
      <c r="C44" s="1130"/>
      <c r="D44" s="1130"/>
      <c r="E44" s="1130"/>
      <c r="F44" s="998"/>
      <c r="H44" s="806" t="s">
        <v>235</v>
      </c>
      <c r="K44" s="1114"/>
      <c r="L44" s="1115"/>
      <c r="M44" s="1115"/>
      <c r="N44" s="1116"/>
      <c r="P44" s="427"/>
    </row>
    <row r="45" spans="1:20" ht="17.25" customHeight="1">
      <c r="A45" s="829" t="s">
        <v>534</v>
      </c>
      <c r="B45" s="619"/>
      <c r="C45" s="619"/>
      <c r="D45" s="619"/>
      <c r="E45" s="830">
        <v>610</v>
      </c>
      <c r="F45" s="391"/>
      <c r="H45" s="428"/>
      <c r="I45" s="393" t="s">
        <v>53</v>
      </c>
      <c r="K45" s="276"/>
      <c r="L45" s="427"/>
      <c r="M45" s="427"/>
      <c r="N45" s="825"/>
      <c r="P45" s="427"/>
      <c r="S45" s="427"/>
      <c r="T45" s="427"/>
    </row>
    <row r="46" spans="1:16" ht="15.75">
      <c r="A46" s="428" t="s">
        <v>535</v>
      </c>
      <c r="E46" s="674">
        <v>8</v>
      </c>
      <c r="F46" s="233"/>
      <c r="H46" s="428"/>
      <c r="I46" s="393" t="s">
        <v>54</v>
      </c>
      <c r="K46" s="834"/>
      <c r="L46" s="427"/>
      <c r="M46" s="427"/>
      <c r="N46" s="825"/>
      <c r="P46" s="427"/>
    </row>
    <row r="47" spans="1:16" ht="15.75">
      <c r="A47" s="428" t="s">
        <v>537</v>
      </c>
      <c r="E47" s="674">
        <f>'Project Info'!C28</f>
        <v>0</v>
      </c>
      <c r="F47" s="233"/>
      <c r="H47" s="428"/>
      <c r="I47" s="393" t="s">
        <v>51</v>
      </c>
      <c r="K47" s="277">
        <v>0</v>
      </c>
      <c r="L47" s="274"/>
      <c r="M47" s="275"/>
      <c r="N47" s="628"/>
      <c r="P47" s="427"/>
    </row>
    <row r="48" spans="1:16" ht="15.75" customHeight="1" thickBot="1">
      <c r="A48" s="644" t="s">
        <v>536</v>
      </c>
      <c r="B48" s="691"/>
      <c r="C48" s="691"/>
      <c r="D48" s="691"/>
      <c r="E48" s="831">
        <f>E45+(E46*E47)</f>
        <v>610</v>
      </c>
      <c r="F48" s="392"/>
      <c r="H48" s="644"/>
      <c r="I48" s="691"/>
      <c r="J48" s="691"/>
      <c r="K48" s="691"/>
      <c r="L48" s="218"/>
      <c r="M48" s="218"/>
      <c r="N48" s="692"/>
      <c r="P48" s="427"/>
    </row>
    <row r="49" spans="8:16" ht="15.75">
      <c r="H49" s="1111" t="s">
        <v>464</v>
      </c>
      <c r="I49" s="1112"/>
      <c r="J49" s="1112"/>
      <c r="K49" s="1112"/>
      <c r="L49" s="1112"/>
      <c r="M49" s="1112"/>
      <c r="N49" s="1113"/>
      <c r="P49" s="427"/>
    </row>
    <row r="50" spans="8:16" ht="15.75">
      <c r="H50" s="428" t="s">
        <v>241</v>
      </c>
      <c r="L50" s="215"/>
      <c r="M50" s="835">
        <v>0.5</v>
      </c>
      <c r="N50" s="628"/>
      <c r="P50" s="427"/>
    </row>
    <row r="51" spans="8:16" ht="15.75">
      <c r="H51" s="428" t="s">
        <v>463</v>
      </c>
      <c r="L51" s="215"/>
      <c r="M51" s="833">
        <v>1</v>
      </c>
      <c r="N51" s="628"/>
      <c r="P51" s="427"/>
    </row>
    <row r="52" spans="8:16" ht="15.75">
      <c r="H52" s="428"/>
      <c r="L52" s="215"/>
      <c r="M52" s="403"/>
      <c r="N52" s="628"/>
      <c r="P52" s="427"/>
    </row>
    <row r="53" spans="8:16" ht="16.5" thickBot="1">
      <c r="H53" s="1105" t="s">
        <v>242</v>
      </c>
      <c r="I53" s="1106"/>
      <c r="J53" s="1106"/>
      <c r="K53" s="1106"/>
      <c r="L53" s="1106"/>
      <c r="M53" s="1106"/>
      <c r="N53" s="1107"/>
      <c r="P53" s="427"/>
    </row>
    <row r="54" spans="8:16" ht="15.75">
      <c r="H54" s="829" t="s">
        <v>243</v>
      </c>
      <c r="I54" s="619"/>
      <c r="J54" s="619"/>
      <c r="K54" s="619"/>
      <c r="L54" s="241"/>
      <c r="M54" s="242"/>
      <c r="N54" s="716"/>
      <c r="P54" s="427"/>
    </row>
    <row r="55" spans="8:14" ht="15">
      <c r="H55" s="428" t="s">
        <v>244</v>
      </c>
      <c r="L55" s="215"/>
      <c r="M55" s="72"/>
      <c r="N55" s="628"/>
    </row>
    <row r="56" spans="8:14" ht="15.75" thickBot="1">
      <c r="H56" s="644" t="s">
        <v>245</v>
      </c>
      <c r="I56" s="691"/>
      <c r="J56" s="691"/>
      <c r="K56" s="691"/>
      <c r="L56" s="218"/>
      <c r="M56" s="243"/>
      <c r="N56" s="692"/>
    </row>
    <row r="58" spans="11:13" ht="15">
      <c r="K58" s="240"/>
      <c r="M58" s="393"/>
    </row>
    <row r="59" spans="11:13" ht="15">
      <c r="K59" s="240"/>
      <c r="M59" s="393"/>
    </row>
    <row r="60" spans="12:13" ht="15">
      <c r="L60" s="393"/>
      <c r="M60" s="499"/>
    </row>
    <row r="61" spans="11:13" ht="15">
      <c r="K61" s="240"/>
      <c r="M61" s="393"/>
    </row>
    <row r="62" spans="11:13" ht="15">
      <c r="K62" s="240"/>
      <c r="M62" s="393"/>
    </row>
    <row r="63" spans="11:13" ht="15">
      <c r="K63" s="240"/>
      <c r="M63" s="393"/>
    </row>
    <row r="76" ht="15.75">
      <c r="G76" s="427"/>
    </row>
  </sheetData>
  <sheetProtection sheet="1" objects="1" scenarios="1" selectLockedCells="1"/>
  <mergeCells count="26">
    <mergeCell ref="A31:F31"/>
    <mergeCell ref="A44:F44"/>
    <mergeCell ref="F32:F33"/>
    <mergeCell ref="K16:N16"/>
    <mergeCell ref="K32:N32"/>
    <mergeCell ref="K17:N17"/>
    <mergeCell ref="E32:E33"/>
    <mergeCell ref="M19:N19"/>
    <mergeCell ref="L18:N18"/>
    <mergeCell ref="M27:N27"/>
    <mergeCell ref="L26:N26"/>
    <mergeCell ref="L28:N28"/>
    <mergeCell ref="M33:N33"/>
    <mergeCell ref="M34:N34"/>
    <mergeCell ref="L35:N35"/>
    <mergeCell ref="A1:N1"/>
    <mergeCell ref="A15:F15"/>
    <mergeCell ref="B7:C7"/>
    <mergeCell ref="B5:C5"/>
    <mergeCell ref="B6:C6"/>
    <mergeCell ref="B9:C9"/>
    <mergeCell ref="H53:N53"/>
    <mergeCell ref="K39:N39"/>
    <mergeCell ref="H49:N49"/>
    <mergeCell ref="K44:N44"/>
    <mergeCell ref="K25:N25"/>
  </mergeCells>
  <dataValidations count="3">
    <dataValidation type="list" allowBlank="1" showInputMessage="1" showErrorMessage="1" sqref="M33">
      <formula1>"-,Yes,No"</formula1>
    </dataValidation>
    <dataValidation type="list" allowBlank="1" showInputMessage="1" showErrorMessage="1" sqref="K41">
      <formula1>"-, Resid. Receipts, Deferred"</formula1>
    </dataValidation>
    <dataValidation type="list" allowBlank="1" showInputMessage="1" showErrorMessage="1" sqref="M34:N34 M27:N27">
      <formula1>"Amortizing,Fixed,Interest Only,-"</formula1>
    </dataValidation>
  </dataValidations>
  <printOptions horizontalCentered="1" verticalCentered="1"/>
  <pageMargins left="0.6" right="0.62" top="0.75" bottom="0.42" header="0.3" footer="0.24"/>
  <pageSetup fitToHeight="1" fitToWidth="1" horizontalDpi="600" verticalDpi="600" orientation="portrait" scale="66"/>
  <headerFooter>
    <oddFooter>&amp;C&amp;"-,Regular"&amp;A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Saltzman</dc:creator>
  <cp:keywords/>
  <dc:description/>
  <cp:lastModifiedBy>Briana Lawrence McGowan</cp:lastModifiedBy>
  <cp:lastPrinted>2022-11-09T19:01:22Z</cp:lastPrinted>
  <dcterms:created xsi:type="dcterms:W3CDTF">1998-10-01T18:51:06Z</dcterms:created>
  <dcterms:modified xsi:type="dcterms:W3CDTF">2022-12-22T18:54:16Z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sur" linkTarget="Prop_Insur">
    <vt:lpwstr>#REF!</vt:lpwstr>
  </property>
  <property fmtid="{D5CDD505-2E9C-101B-9397-08002B2CF9AE}" pid="3" name="Insur_3" linkTarget="Prop_Insur_3">
    <vt:lpwstr>#REF!</vt:lpwstr>
  </property>
  <property fmtid="{D5CDD505-2E9C-101B-9397-08002B2CF9AE}" pid="4" name="Insur_4" linkTarget="Prop_Insur_4">
    <vt:lpwstr>#REF!</vt:lpwstr>
  </property>
  <property fmtid="{D5CDD505-2E9C-101B-9397-08002B2CF9AE}" pid="5" name="Tax_Rate" linkTarget="Prop_Tax_Rate">
    <vt:lpwstr>#REF!</vt:lpwstr>
  </property>
  <property fmtid="{D5CDD505-2E9C-101B-9397-08002B2CF9AE}" pid="6" name="Solution ID">
    <vt:lpwstr>None</vt:lpwstr>
  </property>
</Properties>
</file>